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66925"/>
  <mc:AlternateContent xmlns:mc="http://schemas.openxmlformats.org/markup-compatibility/2006">
    <mc:Choice Requires="x15">
      <x15ac:absPath xmlns:x15ac="http://schemas.microsoft.com/office/spreadsheetml/2010/11/ac" url="C:\Users\LENOVO\Desktop\Perucamaras\01. Entregables enero\0112 - RP Ejecución centro\Informe\"/>
    </mc:Choice>
  </mc:AlternateContent>
  <xr:revisionPtr revIDLastSave="0" documentId="13_ncr:1_{488219E8-6EC5-4176-9C62-523B43785D53}" xr6:coauthVersionLast="45" xr6:coauthVersionMax="45" xr10:uidLastSave="{00000000-0000-0000-0000-000000000000}"/>
  <bookViews>
    <workbookView xWindow="-108" yWindow="-108" windowWidth="23256" windowHeight="12576" tabRatio="801" xr2:uid="{1F224583-7F01-4262-8187-E0CB706978F3}"/>
  </bookViews>
  <sheets>
    <sheet name="Perucámaras " sheetId="1" r:id="rId1"/>
    <sheet name="Índice" sheetId="3" r:id="rId2"/>
    <sheet name="Macro Región Centro" sheetId="12" r:id="rId3"/>
    <sheet name="1. Áncash" sheetId="4" r:id="rId4"/>
    <sheet name="Ancash" sheetId="13" state="hidden" r:id="rId5"/>
    <sheet name="2. Apurímac" sheetId="5" r:id="rId6"/>
    <sheet name="3. Ayacucho" sheetId="6" r:id="rId7"/>
    <sheet name="4. Huancavelica" sheetId="7" r:id="rId8"/>
    <sheet name="5. Huánuco" sheetId="8" r:id="rId9"/>
    <sheet name="6. Ica" sheetId="9" r:id="rId10"/>
    <sheet name="7. Junín" sheetId="10" r:id="rId11"/>
    <sheet name="8. Pasco" sheetId="11" r:id="rId12"/>
  </sheets>
  <externalReferences>
    <externalReference r:id="rId13"/>
    <externalReference r:id="rId14"/>
  </externalReferences>
  <definedNames>
    <definedName name="asistencia">'[1]03_asiste'!$A$16:$I$27</definedName>
    <definedName name="colectivo">'[1]02_salud_colec'!$A$16:$I$40</definedName>
    <definedName name="desastres">'[1]04_desastre'!$A$16:$I$20</definedName>
    <definedName name="gestion">'[1]05_gest'!$A$16:$I$32</definedName>
    <definedName name="guber">'[1]06_Gub'!$A$16:$I$19</definedName>
    <definedName name="individual">'[1]01_salud_indiv'!$A$16:$I$40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2" l="1"/>
  <c r="J17" i="12"/>
  <c r="J18" i="12"/>
  <c r="J19" i="12"/>
  <c r="J20" i="12"/>
  <c r="J21" i="12"/>
  <c r="J22" i="12"/>
  <c r="J15" i="12"/>
  <c r="Q72" i="12"/>
  <c r="Q71" i="12"/>
  <c r="Q70" i="12"/>
  <c r="Q69" i="12"/>
  <c r="N72" i="12"/>
  <c r="N71" i="12"/>
  <c r="N70" i="12"/>
  <c r="N69" i="12"/>
  <c r="K72" i="12"/>
  <c r="K71" i="12"/>
  <c r="K70" i="12"/>
  <c r="K69" i="12"/>
  <c r="H72" i="12"/>
  <c r="H71" i="12"/>
  <c r="H70" i="12"/>
  <c r="H69" i="12"/>
  <c r="P72" i="12"/>
  <c r="O72" i="12"/>
  <c r="M72" i="12"/>
  <c r="L72" i="12"/>
  <c r="J72" i="12"/>
  <c r="I72" i="12"/>
  <c r="G72" i="12"/>
  <c r="F72" i="12"/>
  <c r="P71" i="12"/>
  <c r="O71" i="12"/>
  <c r="P70" i="12"/>
  <c r="O70" i="12"/>
  <c r="P69" i="12"/>
  <c r="O69" i="12"/>
  <c r="M71" i="12"/>
  <c r="L71" i="12"/>
  <c r="M70" i="12"/>
  <c r="L70" i="12"/>
  <c r="M69" i="12"/>
  <c r="L69" i="12"/>
  <c r="J71" i="12"/>
  <c r="I71" i="12"/>
  <c r="J70" i="12"/>
  <c r="I70" i="12"/>
  <c r="J69" i="12"/>
  <c r="I69" i="12"/>
  <c r="G71" i="12"/>
  <c r="F71" i="12"/>
  <c r="G70" i="12"/>
  <c r="F70" i="12"/>
  <c r="G69" i="12"/>
  <c r="F69" i="12"/>
  <c r="L59" i="12"/>
  <c r="L58" i="12"/>
  <c r="L60" i="12" s="1"/>
  <c r="I59" i="12"/>
  <c r="I58" i="12"/>
  <c r="I60" i="12" s="1"/>
  <c r="L47" i="12"/>
  <c r="L48" i="12"/>
  <c r="L49" i="12"/>
  <c r="L46" i="12"/>
  <c r="I46" i="12"/>
  <c r="I47" i="12"/>
  <c r="I48" i="12"/>
  <c r="I49" i="12"/>
  <c r="N38" i="12"/>
  <c r="N35" i="12"/>
  <c r="N36" i="12"/>
  <c r="N37" i="12"/>
  <c r="N34" i="12"/>
  <c r="H35" i="12"/>
  <c r="H36" i="12"/>
  <c r="H37" i="12"/>
  <c r="H34" i="12"/>
  <c r="L38" i="12"/>
  <c r="L35" i="12"/>
  <c r="L36" i="12"/>
  <c r="L37" i="12"/>
  <c r="L34" i="12"/>
  <c r="K34" i="12"/>
  <c r="K38" i="12" s="1"/>
  <c r="K35" i="12"/>
  <c r="K36" i="12"/>
  <c r="K37" i="12"/>
  <c r="I35" i="12"/>
  <c r="I36" i="12"/>
  <c r="I37" i="12"/>
  <c r="I34" i="12"/>
  <c r="I38" i="12" s="1"/>
  <c r="O20" i="12"/>
  <c r="O19" i="12"/>
  <c r="N22" i="12"/>
  <c r="O22" i="12" s="1"/>
  <c r="N21" i="12"/>
  <c r="O21" i="12" s="1"/>
  <c r="N20" i="12"/>
  <c r="N19" i="12"/>
  <c r="N18" i="12"/>
  <c r="O18" i="12" s="1"/>
  <c r="N17" i="12"/>
  <c r="O17" i="12" s="1"/>
  <c r="N16" i="12"/>
  <c r="O16" i="12" s="1"/>
  <c r="L22" i="12"/>
  <c r="L21" i="12"/>
  <c r="L20" i="12"/>
  <c r="L19" i="12"/>
  <c r="L18" i="12"/>
  <c r="L17" i="12"/>
  <c r="L16" i="12"/>
  <c r="I16" i="12"/>
  <c r="I17" i="12"/>
  <c r="I18" i="12"/>
  <c r="I19" i="12"/>
  <c r="K19" i="12" s="1"/>
  <c r="I20" i="12"/>
  <c r="K20" i="12" s="1"/>
  <c r="I21" i="12"/>
  <c r="K21" i="12" s="1"/>
  <c r="I22" i="12"/>
  <c r="K22" i="12" s="1"/>
  <c r="H22" i="12"/>
  <c r="H21" i="12"/>
  <c r="H20" i="12"/>
  <c r="H19" i="12"/>
  <c r="H18" i="12"/>
  <c r="K18" i="12" s="1"/>
  <c r="H17" i="12"/>
  <c r="K17" i="12" s="1"/>
  <c r="H16" i="12"/>
  <c r="K16" i="12" s="1"/>
  <c r="N15" i="12"/>
  <c r="N23" i="12" s="1"/>
  <c r="L15" i="12"/>
  <c r="L23" i="12" s="1"/>
  <c r="O23" i="12" s="1"/>
  <c r="N59" i="12" l="1"/>
  <c r="K60" i="12"/>
  <c r="N60" i="12"/>
  <c r="N49" i="12"/>
  <c r="L50" i="12"/>
  <c r="N46" i="12"/>
  <c r="K58" i="12"/>
  <c r="K59" i="12"/>
  <c r="N58" i="12"/>
  <c r="N48" i="12"/>
  <c r="N47" i="12"/>
  <c r="I50" i="12"/>
  <c r="K46" i="12" s="1"/>
  <c r="O15" i="12"/>
  <c r="N50" i="12" l="1"/>
  <c r="K48" i="12"/>
  <c r="K47" i="12"/>
  <c r="K50" i="12"/>
  <c r="K49" i="12"/>
  <c r="L82" i="11" l="1"/>
  <c r="I82" i="11"/>
  <c r="N81" i="11"/>
  <c r="K82" i="11"/>
  <c r="N80" i="11"/>
  <c r="L72" i="11"/>
  <c r="I72" i="11"/>
  <c r="K72" i="11" s="1"/>
  <c r="N71" i="11"/>
  <c r="N70" i="11"/>
  <c r="N69" i="11"/>
  <c r="N68" i="11"/>
  <c r="N57" i="11"/>
  <c r="N59" i="11"/>
  <c r="N58" i="11"/>
  <c r="M45" i="11"/>
  <c r="L45" i="11"/>
  <c r="J45" i="11"/>
  <c r="K45" i="11" s="1"/>
  <c r="I45" i="11"/>
  <c r="G45" i="11"/>
  <c r="H45" i="11" s="1"/>
  <c r="F45" i="11"/>
  <c r="P44" i="11"/>
  <c r="O44" i="11"/>
  <c r="N44" i="11"/>
  <c r="K44" i="11"/>
  <c r="H44" i="11"/>
  <c r="P43" i="11"/>
  <c r="O43" i="11"/>
  <c r="N43" i="11"/>
  <c r="K43" i="11"/>
  <c r="H43" i="11"/>
  <c r="P42" i="11"/>
  <c r="O42" i="11"/>
  <c r="N42" i="11"/>
  <c r="K42" i="11"/>
  <c r="H42" i="11"/>
  <c r="L32" i="11"/>
  <c r="N32" i="11" s="1"/>
  <c r="I32" i="11"/>
  <c r="N31" i="11"/>
  <c r="N30" i="11"/>
  <c r="N29" i="11"/>
  <c r="N20" i="11"/>
  <c r="L20" i="11"/>
  <c r="I20" i="11"/>
  <c r="K20" i="11" s="1"/>
  <c r="H20" i="11"/>
  <c r="O19" i="11"/>
  <c r="R19" i="11"/>
  <c r="O18" i="11"/>
  <c r="O17" i="11"/>
  <c r="L82" i="10"/>
  <c r="N82" i="10" s="1"/>
  <c r="I82" i="10"/>
  <c r="K82" i="10" s="1"/>
  <c r="N81" i="10"/>
  <c r="N80" i="10"/>
  <c r="L72" i="10"/>
  <c r="I72" i="10"/>
  <c r="K72" i="10" s="1"/>
  <c r="N71" i="10"/>
  <c r="N70" i="10"/>
  <c r="N69" i="10"/>
  <c r="K69" i="10"/>
  <c r="N68" i="10"/>
  <c r="N59" i="10"/>
  <c r="N58" i="10"/>
  <c r="N57" i="10"/>
  <c r="N56" i="10"/>
  <c r="N45" i="10"/>
  <c r="M45" i="10"/>
  <c r="L45" i="10"/>
  <c r="J45" i="10"/>
  <c r="I45" i="10"/>
  <c r="K45" i="10" s="1"/>
  <c r="G45" i="10"/>
  <c r="H45" i="10" s="1"/>
  <c r="F45" i="10"/>
  <c r="P44" i="10"/>
  <c r="O44" i="10"/>
  <c r="P43" i="10"/>
  <c r="Q43" i="10" s="1"/>
  <c r="O43" i="10"/>
  <c r="P42" i="10"/>
  <c r="O42" i="10"/>
  <c r="L32" i="10"/>
  <c r="I32" i="10"/>
  <c r="N32" i="10" s="1"/>
  <c r="N31" i="10"/>
  <c r="N30" i="10"/>
  <c r="N29" i="10"/>
  <c r="N20" i="10"/>
  <c r="L20" i="10"/>
  <c r="I20" i="10"/>
  <c r="H20" i="10"/>
  <c r="O19" i="10"/>
  <c r="O18" i="10"/>
  <c r="R18" i="10"/>
  <c r="O17" i="10"/>
  <c r="L82" i="9"/>
  <c r="I82" i="9"/>
  <c r="K82" i="9" s="1"/>
  <c r="N81" i="9"/>
  <c r="N80" i="9"/>
  <c r="L72" i="9"/>
  <c r="N72" i="9" s="1"/>
  <c r="I72" i="9"/>
  <c r="K69" i="9" s="1"/>
  <c r="N71" i="9"/>
  <c r="N70" i="9"/>
  <c r="N69" i="9"/>
  <c r="N68" i="9"/>
  <c r="N60" i="9"/>
  <c r="N59" i="9"/>
  <c r="N56" i="9"/>
  <c r="N45" i="9"/>
  <c r="M45" i="9"/>
  <c r="L45" i="9"/>
  <c r="J45" i="9"/>
  <c r="I45" i="9"/>
  <c r="G45" i="9"/>
  <c r="F45" i="9"/>
  <c r="P44" i="9"/>
  <c r="O44" i="9"/>
  <c r="P43" i="9"/>
  <c r="O43" i="9"/>
  <c r="P42" i="9"/>
  <c r="O42" i="9"/>
  <c r="Q42" i="9" s="1"/>
  <c r="L32" i="9"/>
  <c r="N32" i="9" s="1"/>
  <c r="I32" i="9"/>
  <c r="N31" i="9"/>
  <c r="N30" i="9"/>
  <c r="N29" i="9"/>
  <c r="K32" i="9"/>
  <c r="N20" i="9"/>
  <c r="L20" i="9"/>
  <c r="I20" i="9"/>
  <c r="K20" i="9" s="1"/>
  <c r="H20" i="9"/>
  <c r="O19" i="9"/>
  <c r="O18" i="9"/>
  <c r="R18" i="9" s="1"/>
  <c r="O17" i="9"/>
  <c r="R17" i="9"/>
  <c r="L82" i="8"/>
  <c r="I82" i="8"/>
  <c r="N81" i="8"/>
  <c r="K82" i="8"/>
  <c r="N80" i="8"/>
  <c r="L72" i="8"/>
  <c r="I72" i="8"/>
  <c r="K72" i="8" s="1"/>
  <c r="N71" i="8"/>
  <c r="N70" i="8"/>
  <c r="K70" i="8"/>
  <c r="N69" i="8"/>
  <c r="K69" i="8"/>
  <c r="N68" i="8"/>
  <c r="K68" i="8"/>
  <c r="N60" i="8"/>
  <c r="N59" i="8"/>
  <c r="M45" i="8"/>
  <c r="N45" i="8" s="1"/>
  <c r="L45" i="8"/>
  <c r="J45" i="8"/>
  <c r="K45" i="8" s="1"/>
  <c r="I45" i="8"/>
  <c r="G45" i="8"/>
  <c r="F45" i="8"/>
  <c r="P44" i="8"/>
  <c r="O44" i="8"/>
  <c r="P43" i="8"/>
  <c r="Q43" i="8" s="1"/>
  <c r="O43" i="8"/>
  <c r="P42" i="8"/>
  <c r="P45" i="8" s="1"/>
  <c r="O42" i="8"/>
  <c r="O45" i="8" s="1"/>
  <c r="L32" i="8"/>
  <c r="I32" i="8"/>
  <c r="N31" i="8"/>
  <c r="N30" i="8"/>
  <c r="N29" i="8"/>
  <c r="N20" i="8"/>
  <c r="L20" i="8"/>
  <c r="I20" i="8"/>
  <c r="K20" i="8" s="1"/>
  <c r="H20" i="8"/>
  <c r="O19" i="8"/>
  <c r="O18" i="8"/>
  <c r="O17" i="8"/>
  <c r="L82" i="7"/>
  <c r="I82" i="7"/>
  <c r="N81" i="7"/>
  <c r="N80" i="7"/>
  <c r="L72" i="7"/>
  <c r="I72" i="7"/>
  <c r="K72" i="7" s="1"/>
  <c r="N71" i="7"/>
  <c r="N70" i="7"/>
  <c r="N69" i="7"/>
  <c r="N68" i="7"/>
  <c r="N60" i="7"/>
  <c r="N59" i="7"/>
  <c r="N58" i="7"/>
  <c r="N57" i="7"/>
  <c r="N56" i="7"/>
  <c r="M45" i="7"/>
  <c r="L45" i="7"/>
  <c r="J45" i="7"/>
  <c r="I45" i="7"/>
  <c r="K45" i="7" s="1"/>
  <c r="G45" i="7"/>
  <c r="F45" i="7"/>
  <c r="P44" i="7"/>
  <c r="Q44" i="7" s="1"/>
  <c r="O44" i="7"/>
  <c r="P43" i="7"/>
  <c r="Q43" i="7" s="1"/>
  <c r="O43" i="7"/>
  <c r="P42" i="7"/>
  <c r="O42" i="7"/>
  <c r="Q42" i="7" s="1"/>
  <c r="L32" i="7"/>
  <c r="I32" i="7"/>
  <c r="N32" i="7" s="1"/>
  <c r="N31" i="7"/>
  <c r="N30" i="7"/>
  <c r="N29" i="7"/>
  <c r="N20" i="7"/>
  <c r="L20" i="7"/>
  <c r="I20" i="7"/>
  <c r="H20" i="7"/>
  <c r="O19" i="7"/>
  <c r="O18" i="7"/>
  <c r="O17" i="7"/>
  <c r="L82" i="6"/>
  <c r="N82" i="6" s="1"/>
  <c r="I82" i="6"/>
  <c r="K82" i="6" s="1"/>
  <c r="N81" i="6"/>
  <c r="N80" i="6"/>
  <c r="L72" i="6"/>
  <c r="I72" i="6"/>
  <c r="K72" i="6" s="1"/>
  <c r="N71" i="6"/>
  <c r="N70" i="6"/>
  <c r="N69" i="6"/>
  <c r="N68" i="6"/>
  <c r="N60" i="6"/>
  <c r="N59" i="6"/>
  <c r="N58" i="6"/>
  <c r="N57" i="6"/>
  <c r="N56" i="6"/>
  <c r="M45" i="6"/>
  <c r="L45" i="6"/>
  <c r="J45" i="6"/>
  <c r="K45" i="6" s="1"/>
  <c r="I45" i="6"/>
  <c r="G45" i="6"/>
  <c r="H45" i="6" s="1"/>
  <c r="F45" i="6"/>
  <c r="P44" i="6"/>
  <c r="Q44" i="6" s="1"/>
  <c r="O44" i="6"/>
  <c r="P43" i="6"/>
  <c r="O43" i="6"/>
  <c r="P42" i="6"/>
  <c r="O42" i="6"/>
  <c r="L32" i="6"/>
  <c r="N32" i="6" s="1"/>
  <c r="K32" i="6"/>
  <c r="I32" i="6"/>
  <c r="N31" i="6"/>
  <c r="N30" i="6"/>
  <c r="N29" i="6"/>
  <c r="N20" i="6"/>
  <c r="L20" i="6"/>
  <c r="I20" i="6"/>
  <c r="H20" i="6"/>
  <c r="O19" i="6"/>
  <c r="O18" i="6"/>
  <c r="O17" i="6"/>
  <c r="R17" i="6" s="1"/>
  <c r="L82" i="5"/>
  <c r="N82" i="5" s="1"/>
  <c r="I82" i="5"/>
  <c r="K82" i="5" s="1"/>
  <c r="N81" i="5"/>
  <c r="N80" i="5"/>
  <c r="L72" i="5"/>
  <c r="N72" i="5" s="1"/>
  <c r="I72" i="5"/>
  <c r="K70" i="5" s="1"/>
  <c r="N71" i="5"/>
  <c r="N70" i="5"/>
  <c r="N69" i="5"/>
  <c r="K69" i="5"/>
  <c r="N68" i="5"/>
  <c r="K68" i="5"/>
  <c r="N56" i="5"/>
  <c r="N58" i="5"/>
  <c r="N57" i="5"/>
  <c r="M45" i="5"/>
  <c r="N45" i="5" s="1"/>
  <c r="L45" i="5"/>
  <c r="J45" i="5"/>
  <c r="K45" i="5" s="1"/>
  <c r="I45" i="5"/>
  <c r="G45" i="5"/>
  <c r="F45" i="5"/>
  <c r="P44" i="5"/>
  <c r="Q44" i="5" s="1"/>
  <c r="O44" i="5"/>
  <c r="P43" i="5"/>
  <c r="O43" i="5"/>
  <c r="P42" i="5"/>
  <c r="O42" i="5"/>
  <c r="L32" i="5"/>
  <c r="N32" i="5" s="1"/>
  <c r="I32" i="5"/>
  <c r="K32" i="5" s="1"/>
  <c r="N31" i="5"/>
  <c r="N30" i="5"/>
  <c r="N29" i="5"/>
  <c r="N20" i="5"/>
  <c r="L20" i="5"/>
  <c r="I20" i="5"/>
  <c r="H20" i="5"/>
  <c r="O19" i="5"/>
  <c r="O18" i="5"/>
  <c r="O17" i="5"/>
  <c r="N82" i="11" l="1"/>
  <c r="N82" i="9"/>
  <c r="N82" i="8"/>
  <c r="O20" i="11"/>
  <c r="R20" i="11" s="1"/>
  <c r="K20" i="6"/>
  <c r="O20" i="5"/>
  <c r="N82" i="7"/>
  <c r="K71" i="5"/>
  <c r="K72" i="5"/>
  <c r="K68" i="6"/>
  <c r="N72" i="6"/>
  <c r="K69" i="6"/>
  <c r="K70" i="6"/>
  <c r="N72" i="7"/>
  <c r="K68" i="7"/>
  <c r="K69" i="7"/>
  <c r="K71" i="8"/>
  <c r="N72" i="8"/>
  <c r="K68" i="9"/>
  <c r="K70" i="9"/>
  <c r="K70" i="10"/>
  <c r="K68" i="10"/>
  <c r="N72" i="10"/>
  <c r="K68" i="11"/>
  <c r="K70" i="11"/>
  <c r="N72" i="11"/>
  <c r="K71" i="11"/>
  <c r="K69" i="11"/>
  <c r="R19" i="5"/>
  <c r="R18" i="6"/>
  <c r="R17" i="7"/>
  <c r="R19" i="8"/>
  <c r="R18" i="8"/>
  <c r="R19" i="9"/>
  <c r="N45" i="11"/>
  <c r="Q44" i="11"/>
  <c r="Q42" i="11"/>
  <c r="Q43" i="11"/>
  <c r="O45" i="11"/>
  <c r="Q44" i="10"/>
  <c r="P45" i="10"/>
  <c r="Q45" i="10" s="1"/>
  <c r="O45" i="10"/>
  <c r="H45" i="9"/>
  <c r="Q44" i="9"/>
  <c r="P45" i="9"/>
  <c r="K45" i="9"/>
  <c r="Q43" i="9"/>
  <c r="H45" i="8"/>
  <c r="Q45" i="8"/>
  <c r="Q42" i="8"/>
  <c r="Q44" i="8"/>
  <c r="H45" i="7"/>
  <c r="P45" i="7"/>
  <c r="N45" i="7"/>
  <c r="N45" i="6"/>
  <c r="O45" i="6"/>
  <c r="P45" i="6"/>
  <c r="Q43" i="6"/>
  <c r="Q42" i="6"/>
  <c r="O45" i="5"/>
  <c r="P45" i="5"/>
  <c r="Q45" i="5" s="1"/>
  <c r="Q43" i="5"/>
  <c r="H45" i="5"/>
  <c r="N32" i="8"/>
  <c r="R17" i="11"/>
  <c r="R18" i="11"/>
  <c r="R19" i="10"/>
  <c r="R17" i="10"/>
  <c r="O20" i="10"/>
  <c r="K20" i="10"/>
  <c r="O20" i="9"/>
  <c r="R20" i="9" s="1"/>
  <c r="R17" i="8"/>
  <c r="O20" i="8"/>
  <c r="R20" i="8" s="1"/>
  <c r="O20" i="7"/>
  <c r="R18" i="7"/>
  <c r="R19" i="7"/>
  <c r="K20" i="7"/>
  <c r="O20" i="6"/>
  <c r="R20" i="6" s="1"/>
  <c r="R19" i="6"/>
  <c r="R18" i="5"/>
  <c r="K20" i="5"/>
  <c r="R17" i="5"/>
  <c r="P45" i="11"/>
  <c r="Q45" i="11" s="1"/>
  <c r="K32" i="11"/>
  <c r="N56" i="11"/>
  <c r="N60" i="11"/>
  <c r="K71" i="10"/>
  <c r="Q42" i="10"/>
  <c r="N60" i="10"/>
  <c r="K32" i="10"/>
  <c r="Q45" i="9"/>
  <c r="O45" i="9"/>
  <c r="K71" i="9"/>
  <c r="N57" i="9"/>
  <c r="K72" i="9"/>
  <c r="N58" i="9"/>
  <c r="K32" i="8"/>
  <c r="N56" i="8"/>
  <c r="N57" i="8"/>
  <c r="N58" i="8"/>
  <c r="K70" i="7"/>
  <c r="K82" i="7"/>
  <c r="K71" i="7"/>
  <c r="O45" i="7"/>
  <c r="K32" i="7"/>
  <c r="K71" i="6"/>
  <c r="R20" i="5"/>
  <c r="N59" i="5"/>
  <c r="Q42" i="5"/>
  <c r="N60" i="5"/>
  <c r="N81" i="4"/>
  <c r="N80" i="4"/>
  <c r="K82" i="4"/>
  <c r="L82" i="4"/>
  <c r="I82" i="4"/>
  <c r="N71" i="4"/>
  <c r="N70" i="4"/>
  <c r="N69" i="4"/>
  <c r="N68" i="4"/>
  <c r="L72" i="4"/>
  <c r="I72" i="4"/>
  <c r="K72" i="4" s="1"/>
  <c r="N60" i="4"/>
  <c r="N59" i="4"/>
  <c r="N58" i="4"/>
  <c r="N57" i="4"/>
  <c r="N56" i="4"/>
  <c r="N45" i="4"/>
  <c r="P44" i="4"/>
  <c r="Q44" i="4" s="1"/>
  <c r="O44" i="4"/>
  <c r="P43" i="4"/>
  <c r="Q43" i="4" s="1"/>
  <c r="O43" i="4"/>
  <c r="P42" i="4"/>
  <c r="Q42" i="4" s="1"/>
  <c r="O42" i="4"/>
  <c r="O45" i="4" s="1"/>
  <c r="M45" i="4"/>
  <c r="L45" i="4"/>
  <c r="J45" i="4"/>
  <c r="K45" i="4" s="1"/>
  <c r="I45" i="4"/>
  <c r="G45" i="4"/>
  <c r="H45" i="4" s="1"/>
  <c r="F45" i="4"/>
  <c r="N31" i="4"/>
  <c r="N30" i="4"/>
  <c r="N29" i="4"/>
  <c r="L32" i="4"/>
  <c r="N32" i="4" s="1"/>
  <c r="I32" i="4"/>
  <c r="O19" i="4"/>
  <c r="O18" i="4"/>
  <c r="O17" i="4"/>
  <c r="N20" i="4"/>
  <c r="O20" i="4" s="1"/>
  <c r="L20" i="4"/>
  <c r="I20" i="4"/>
  <c r="H20" i="4"/>
  <c r="H15" i="12" s="1"/>
  <c r="N82" i="4" l="1"/>
  <c r="R15" i="12"/>
  <c r="H23" i="12"/>
  <c r="K20" i="4"/>
  <c r="R20" i="4" s="1"/>
  <c r="I15" i="12"/>
  <c r="N72" i="4"/>
  <c r="K68" i="4"/>
  <c r="R20" i="10"/>
  <c r="Q45" i="7"/>
  <c r="Q45" i="6"/>
  <c r="P45" i="4"/>
  <c r="Q45" i="4" s="1"/>
  <c r="K32" i="4"/>
  <c r="R20" i="7"/>
  <c r="R19" i="4"/>
  <c r="K69" i="4"/>
  <c r="K70" i="4"/>
  <c r="K71" i="4"/>
  <c r="R18" i="4"/>
  <c r="R17" i="4"/>
  <c r="I23" i="12" l="1"/>
  <c r="K23" i="12" s="1"/>
  <c r="S23" i="12" s="1"/>
  <c r="K15" i="12"/>
  <c r="R21" i="12"/>
  <c r="R23" i="12"/>
  <c r="R22" i="12"/>
  <c r="R20" i="12"/>
  <c r="R18" i="12"/>
  <c r="R16" i="12"/>
  <c r="R19" i="12"/>
  <c r="R17" i="12"/>
</calcChain>
</file>

<file path=xl/sharedStrings.xml><?xml version="1.0" encoding="utf-8"?>
<sst xmlns="http://schemas.openxmlformats.org/spreadsheetml/2006/main" count="1041" uniqueCount="149">
  <si>
    <t xml:space="preserve">Información ampliada del Reporte Regional </t>
  </si>
  <si>
    <t>Macro Región Centro</t>
  </si>
  <si>
    <t xml:space="preserve">Ejecución de presupuesto para proyectos de inversión pública en sector salud </t>
  </si>
  <si>
    <t>Lunes, 11 de enero de 2020</t>
  </si>
  <si>
    <t>Índice</t>
  </si>
  <si>
    <t>Áncash</t>
  </si>
  <si>
    <t>Apurímac</t>
  </si>
  <si>
    <t>Ayacucho</t>
  </si>
  <si>
    <t>Huancavelica</t>
  </si>
  <si>
    <t>Huánuco</t>
  </si>
  <si>
    <t>Ica</t>
  </si>
  <si>
    <t>Junín</t>
  </si>
  <si>
    <t>Pasco</t>
  </si>
  <si>
    <t>Áncash: Ejecución de presupuesto para proyectos de inversión pública en sector salud - 2020</t>
  </si>
  <si>
    <t>1. Ejecución de proyectos de inversión pública en el sector salud</t>
  </si>
  <si>
    <t>Ejecución del presupuesto para proyectos de inversión pública en el sector salud, por niveles de gobierno, 2020</t>
  </si>
  <si>
    <t xml:space="preserve"> (Miles de S/. y porcentaje)</t>
  </si>
  <si>
    <t>Niveles de Gobierno</t>
  </si>
  <si>
    <t>Presupuesto</t>
  </si>
  <si>
    <t>Devengado</t>
  </si>
  <si>
    <t>Avance</t>
  </si>
  <si>
    <t>Gobierno Regional</t>
  </si>
  <si>
    <t>Gobierno Local</t>
  </si>
  <si>
    <t>Gobierno Nacional</t>
  </si>
  <si>
    <t>Total</t>
  </si>
  <si>
    <r>
      <rPr>
        <b/>
        <sz val="8"/>
        <rFont val="Calibri"/>
        <family val="2"/>
        <scheme val="minor"/>
      </rPr>
      <t>Fuente:</t>
    </r>
    <r>
      <rPr>
        <sz val="8"/>
        <rFont val="Calibri"/>
        <family val="2"/>
        <scheme val="minor"/>
      </rPr>
      <t xml:space="preserve"> MEF - Consulta amigable al 8 de enero de 2021.</t>
    </r>
  </si>
  <si>
    <r>
      <rPr>
        <b/>
        <sz val="8"/>
        <rFont val="Calibri"/>
        <family val="2"/>
        <scheme val="minor"/>
      </rPr>
      <t>Elaboración:</t>
    </r>
    <r>
      <rPr>
        <sz val="8"/>
        <rFont val="Calibri"/>
        <family val="2"/>
        <scheme val="minor"/>
      </rPr>
      <t xml:space="preserve"> CIE - PERUCÁMARAS.</t>
    </r>
  </si>
  <si>
    <t>Ejecución del presupuesto para proyectos de inversión pública en salud, por programa de gasto, 2020</t>
  </si>
  <si>
    <t>(Miles de S/. y porcentaje)</t>
  </si>
  <si>
    <t>Salud</t>
  </si>
  <si>
    <t xml:space="preserve">Part. % </t>
  </si>
  <si>
    <t>Ejecución</t>
  </si>
  <si>
    <t>Avance (%)</t>
  </si>
  <si>
    <t>Salud Individual</t>
  </si>
  <si>
    <t>Salud Colectiva</t>
  </si>
  <si>
    <t>Otros 1/</t>
  </si>
  <si>
    <t>Ejecución de proyectos de inversión pública por tipo de establecimiento y programa presupuestal, 2020</t>
  </si>
  <si>
    <t>(Miles S/. y porcentaje)</t>
  </si>
  <si>
    <t>Número de proyectos de inversión pública para el sector salud en la región por nivel de avance, 2020</t>
  </si>
  <si>
    <t>(Miles  de S/. y porcentaje)</t>
  </si>
  <si>
    <t>Nivel de avance</t>
  </si>
  <si>
    <t>PIM</t>
  </si>
  <si>
    <t>Avance prom.</t>
  </si>
  <si>
    <t>N° Proyectos</t>
  </si>
  <si>
    <t>Part. % de proye</t>
  </si>
  <si>
    <t>No ejecutado</t>
  </si>
  <si>
    <t>Menor al 50%</t>
  </si>
  <si>
    <t>Mayor al 50%</t>
  </si>
  <si>
    <t>Al 100%</t>
  </si>
  <si>
    <t>Ejecución del Presupuesto  de inversión pública  en Salud,  tipo de proyecto, 2020</t>
  </si>
  <si>
    <t>(Miles de  S/. y porcentaje)</t>
  </si>
  <si>
    <t>Ampliaciones y remodelaciones</t>
  </si>
  <si>
    <t>Ejecución del presupuesto para proyectos de inversión pública en salud,  por categoría presupuestal, 2020</t>
  </si>
  <si>
    <t>Programa articulado nutricional</t>
  </si>
  <si>
    <t>Salud materno neonatal</t>
  </si>
  <si>
    <t>Variación anual del avance 2020-2019 (pp)</t>
  </si>
  <si>
    <r>
      <rPr>
        <b/>
        <sz val="8"/>
        <rFont val="Calibri"/>
        <family val="2"/>
        <scheme val="minor"/>
      </rPr>
      <t>1/</t>
    </r>
    <r>
      <rPr>
        <sz val="8"/>
        <rFont val="Calibri"/>
        <family val="2"/>
        <scheme val="minor"/>
      </rPr>
      <t xml:space="preserve"> Incluye Planeamiento, gestión y asistencia social.</t>
    </r>
  </si>
  <si>
    <t>Apurímac: Ejecución de presupuesto para proyectos de inversión pública en sector salud - 2020</t>
  </si>
  <si>
    <t>Ayacucho: Ejecución de presupuesto para proyectos de inversión pública en sector salud - 2020</t>
  </si>
  <si>
    <t>Huancavelica: Ejecución de presupuesto para proyectos de inversión pública en sector salud - 2020</t>
  </si>
  <si>
    <t>Huánuco: Ejecución de presupuesto para proyectos de inversión pública en sector salud - 2020</t>
  </si>
  <si>
    <t>Pasco: Ejecución de presupuesto para proyectos de inversión pública en sector salud - 2020</t>
  </si>
  <si>
    <t>Junin: Ejecución de presupuesto para proyectos de inversión pública en sector salud - 2020</t>
  </si>
  <si>
    <t>Ica: Ejecución de presupuesto para proyectos de inversión pública en sector salud - 2020</t>
  </si>
  <si>
    <t>-</t>
  </si>
  <si>
    <t>Construcción, equipamiento y afines</t>
  </si>
  <si>
    <t>Adquisiciones y creación de servicios</t>
  </si>
  <si>
    <t>Estudios de pre-inversión y otros</t>
  </si>
  <si>
    <t>(Millones S/. y porcentaje)</t>
  </si>
  <si>
    <t>Departamento</t>
  </si>
  <si>
    <t>Ejecutado</t>
  </si>
  <si>
    <t>No Ejecutado</t>
  </si>
  <si>
    <t>(Millones de S/. y porcentaje)</t>
  </si>
  <si>
    <t>Región</t>
  </si>
  <si>
    <t>Part. Presup.</t>
  </si>
  <si>
    <t>CENTRO</t>
  </si>
  <si>
    <t>Depa</t>
  </si>
  <si>
    <t>Part. %</t>
  </si>
  <si>
    <t>(Millones de  S/ y porcentaje)</t>
  </si>
  <si>
    <t>Proyecto</t>
  </si>
  <si>
    <t>(Millones de  S/. y porcentaje)</t>
  </si>
  <si>
    <t>Macro región centro: Ejecución de los proyectos de inversión pública  en  salud,</t>
  </si>
  <si>
    <t>Nivel Gob.</t>
  </si>
  <si>
    <t>Salud 
Individual</t>
  </si>
  <si>
    <t>Salud 
Colectiva</t>
  </si>
  <si>
    <t>total</t>
  </si>
  <si>
    <t xml:space="preserve">Macro Región Centro: Ejecución de presupuesto para proyectos de inversión pública en sector salud - 2020 </t>
  </si>
  <si>
    <t>Macro Región Centro: Ejecución del presupuesto para proyectos 
de inversión pública en el sector salud, 2020</t>
  </si>
  <si>
    <t>  53.0</t>
  </si>
  <si>
    <t>2484876: ADQUISICION DE MONITOR DE FUNCIONES VITALES, VENTILADOR MECANICO, VENTILADOR DE TRANSPORTE Y DESFIBRILADOR; ADEMAS DE OTROS ACTIVOS EN EL(LA) EESS VICTOR RAMOS GUARDIA - HUARAZ - HUARAZ DISTRITO DE HUARAZ, PROVINCIA HUARAZ, DEPARTAMENTO ANCASH</t>
  </si>
  <si>
    <t>2484819: ADQUISICION DE MONITOR DE FUNCIONES VITALES, VENTILADOR MECANICO, VENTILADOR DE TRANSPORTE Y DESFIBRILADOR; ADEMAS DE OTROS ACTIVOS EN EL(LA) EESS ELEAZAR GUZMAN BARRON - NUEVO CHIMBOTE DISTRITO DE NUEVO CHIMBOTE, PROVINCIA SANTA, DEPARTAMENTO ANCASH</t>
  </si>
  <si>
    <t>  92.6</t>
  </si>
  <si>
    <t>2428425: REHABILITACION DE LOS SERVICIOS DE SALUD DEL ESTABLECIMIENTO DE SALUD MAGDALENA NUEVA, DISTRITO DE CHIMBOTE, PROVINCIA SANTA, DEPARTAMENTO ANCASH</t>
  </si>
  <si>
    <t>  0.0</t>
  </si>
  <si>
    <t>2409087: RECUPERACION DE LOS SERVICIOS DE SALUD DEL PUESTO DE SALUD (I-1) SAPCHA - DISTRITO DE ACOCHACA - PROVINCIA DE ASUNCION - DEPARTAMENTO DE ANCASH</t>
  </si>
  <si>
    <t>  98.2</t>
  </si>
  <si>
    <t>2386577: MEJORAMIENTO DE LOS SERVICIOS DE SALUD DEL HOSPITAL DE APOYO YUNGAY, DISTRITO Y PROVINCIA DE YUNGAY, DEPARTAMENTO ANCASH</t>
  </si>
  <si>
    <t>  90.0</t>
  </si>
  <si>
    <t>2386533: MEJORAMIENTO Y AMPLIACION DE LOS SERVICIOS DE SALUD DEL HOSPITAL DE APOYO DE POMABAMBA ANTONIO CALDAS DOMINGUEZ, BARRIO DE HUAJTACHACRA, DISTRITO Y PROVINCIA DE POMABAMBA, DEPARTAMENTO DE ANCASH</t>
  </si>
  <si>
    <t>2386498: MEJORAMIENTO DE LOS SERVICIOS DE SALUD DEL HOSPITAL DE APOYO RECUAY - DISTRITO RECUAY, PROVINCIA RECUAY, DEPARTAMENTO DE ANCASH</t>
  </si>
  <si>
    <t>2362485: MEJORAMIENTO Y AMPLIACION LOS SERVICIOS DE SALUD DEL HOSPITAL DE APOYO DE CARAZ SAN JUAN DE DIOS, BARRIO DE MANCHURIA, CENTRO POBLADO DE CARAZ - DISTRITO DE CARAZ - PROVINCIA DE HUAYLAS, DEPARTAMENTO DE ANCASH</t>
  </si>
  <si>
    <t>2286124: MEJORAMIENTO DE LOS SERVICIOS DE SALUD DEL ESTABLECIMIENTO DE SALUD HUARI, DISTRITO Y PROVINCIA DE HUARI DEPARTAMENTO DE ANCASH</t>
  </si>
  <si>
    <t>  99.9</t>
  </si>
  <si>
    <t>2285573: MEJORAMIENTO DE LOS SERVICIOS DE SALUD DEL ESTABLECIMIENTO DE SALUD PROGRESO, DEL DISTRITO DE CHIMBOTE, PROVINCIA DE SANTA, DEPARTAMENTO DE ANCASH</t>
  </si>
  <si>
    <t>2194935: MEJORAMIENTO DE LOS SERVICIOS DE SALUD DEL HOSPITAL DE HUARMEY, DISTRITO DE HUARMEY, PROVINCIA DE HUARMEY-REGION ANCASH</t>
  </si>
  <si>
    <t>  12.3</t>
  </si>
  <si>
    <t>2089754: EXPEDIENTES TECNICOS, ESTUDIOS DE PRE-INVERSION Y OTROS ESTUDIOS - PLAN INTEGRAL PARA LA RECONSTRUCCION CON CAMBIOS</t>
  </si>
  <si>
    <t>Devengado </t>
  </si>
  <si>
    <t>Avance % </t>
  </si>
  <si>
    <t> 38.1</t>
  </si>
  <si>
    <t>Departamento (Meta) 02: ANCASH</t>
  </si>
  <si>
    <t>Sector 11: SALUD</t>
  </si>
  <si>
    <t>Nivel de Gobierno E: GOBIERNO NACIONAL</t>
  </si>
  <si>
    <t>Función 20: SALUD</t>
  </si>
  <si>
    <t>TOTAL</t>
  </si>
  <si>
    <t> 0.0</t>
  </si>
  <si>
    <t>Sector 01: PRESIDENCIA CONSEJO MINISTROS</t>
  </si>
  <si>
    <t>Macro Región Centro: Número de proyectos de inversión pública  destinados al sector salud 
y nivel de avance en la macro región, 2020</t>
  </si>
  <si>
    <t>Macro Región Centro: Ejecución del Presupuesto  de inversión pública  en salud,  tipo de proyecto, 2020</t>
  </si>
  <si>
    <t>Macro Región Centro: Ejecución del presupuesto para proyectos de inversión pública en salud,  
por categoría presupuestal - 2020</t>
  </si>
  <si>
    <t>Macro Región Centro: Ejecución de proyectos de inversión pública por tipo de establecimiento y programa presupuestal, 2020</t>
  </si>
  <si>
    <t>Año de Ejecución: 2020</t>
  </si>
  <si>
    <t>Incluye: Sólo Proyectos</t>
  </si>
  <si>
    <t>Ejecución de proyectos a nivel de gobierno regional por proyectos</t>
  </si>
  <si>
    <t>Macro región centro: Ejecución del presupuesto para proyectos de inversión pública del sector salud, 2020</t>
  </si>
  <si>
    <t>Macro región centro: Ejecución del presupuesto para proyectos de inversión en salud, 2020</t>
  </si>
  <si>
    <r>
      <t xml:space="preserve">1/ </t>
    </r>
    <r>
      <rPr>
        <sz val="8"/>
        <rFont val="Calibri"/>
        <family val="2"/>
        <scheme val="minor"/>
      </rPr>
      <t>Incluye Planeamiento, gestión y asistencia social.</t>
    </r>
  </si>
  <si>
    <t>Nivel</t>
  </si>
  <si>
    <t>Macro región centro: Niveles de ejecución del presupuesto destinado a proyectos del sector salud, 2020</t>
  </si>
  <si>
    <t>por niveles de gobierno y programa presupuestal, 2020</t>
  </si>
  <si>
    <t>Al 8 de enero de 2021, la macro región viene ejecutando el 61.4% de su presupuesto para ejecución de proyectos de inversión pública en salud. La región de Huancavelica tiene el mayor nivel de ejecución (94.2%), seguido de la región Huánuco  (83.7%). Por otro lado, las regiónes de Ayacucho y Áncash tienes los niveles más bajos 54.2% y 30.2%, respectivamente.</t>
  </si>
  <si>
    <t>Al 8 de enero de 2021, de los 839  proyectos del sector salud presupuestados para el 2021 en esta macro región, 202  no cuentan con ningún avance en ejecución del gasto, mientras que 106 (13% de proyectos) no superan el 50% de ejecución, 336  proyectos (40 % del total) tienen un nivel de ejecución mayor al 50% pero no culminan al 100% y 195  proyectos por S/ 41.6  millones se han ejecutado al 100,0%.</t>
  </si>
  <si>
    <t>A la fecha en la región se vienen ejecutando S/ 54.4 millones en proyectos de inversión en el sector salud, lo que equivale a un avance en la ejecución del presupuesto para el sector salud del 30.2%; por niveles de gobierno,  el Gobierno Regional viene ejecutando el 50.6%, mientras que  los gobiernos locales en conjunto tienen una ejecución del 50.5% y finalmente el Gobierno Nacional viene ejecutando el 6.8%.</t>
  </si>
  <si>
    <t>Al 8 de enero  de 2021, de los 149  proyectos presupuestados para el sector salud en esta región, 38 no cuentan con ningún avance en ejecución del gasto, mientras que 26 (17.4% de proyectos) no superan el 50% de ejecución, 59 proyectos (39.6% del total) tienen un nivel de ejecución mayor al 50% pero aún no culminan y 26 proyectos por S/ 4.5 millones se han ejecutado al 100,0%.</t>
  </si>
  <si>
    <t>A la fecha en la región se vienen ejecutando S/ 73.7  millones en proyectos de inversión en el sector salud, lo que equivale a un avance en la ejecución del presupuesto para el sector salud del 77%; por niveles de gobierno,  el Gobierno Regional viene ejecutando el 61.6%, mientras que  los gobiernos locales en conjunto tienen una ejecución del 71.3% y finalmente el Gobierno Nacional viene ejecutando el 97.5%.</t>
  </si>
  <si>
    <t>Al 8 de enero  de 2021, de los 134  proyectos presupuestados para el sector salud en esta región, 18 no cuentan con ningún avance en ejecución del gasto, mientras que 13 (9.7% de proyectos) no superan el 50% de ejecución, 70 proyectos (52.2% del total) tienen un nivel de ejecución mayor al 50% pero aún no culminan y 33 proyectos por S/ 1.8 millones se han ejecutado al 100,0%.</t>
  </si>
  <si>
    <t>A la fecha en la región se vienen ejecutando S/ 115.6 millones en proyectos de inversión en el sector salud, lo que equivale a un avance en la ejecución del presupuesto para el sector salud del 54.2%; por niveles de gobierno,  el Gobierno Regional viene ejecutando el 53.1%, mientras que  los gobiernos locales en conjunto tienen una ejecución del 61.6% y finalmente el Gobierno Nacional viene ejecutando el 53%.</t>
  </si>
  <si>
    <t>Al 8 de enero  de 2021, de los 103  proyectos presupuestados para el sector salud en esta región, 23 no cuentan con ningún avance en ejecución del gasto, mientras que 14 (13.6% de proyectos) no superan el 50% de ejecución, 47 proyectos (45.6% del total) tienen un nivel de ejecución mayor al 50% pero aún no culminan y 19 proyectos por S/ 1.5 millones se han ejecutado al 100%.</t>
  </si>
  <si>
    <t>A la fecha en la región se vienen ejecutando S/ 89.8 millones en proyectos de inversión en el sector salud, lo que equivale a un avance en la ejecución del presupuesto para el sector salud del 94.2%; por niveles de gobierno,  el Gobierno Regional viene ejecutando el 84.7%, mientras que  los gobiernos locales en conjunto tienen una ejecución del 55.9% y finalmente el Gobierno Nacional viene ejecutando el 99.9%.</t>
  </si>
  <si>
    <t>Al 8 de enero  de 2021, de los 138  proyectos presupuestados para el sector salud en esta región, 63 no cuentan con ningún avance en ejecución del gasto, mientras que 14 (10.1% de proyectos) no superan el 50% de ejecución, 34 proyectos (24.6% del total) tienen un nivel de ejecución mayor al 50% pero aún no culminan y 27 proyectos por S/ 0.8 millones se han ejecutado al 100%.</t>
  </si>
  <si>
    <t>A la fecha en la región se vienen ejecutando S/ 87.9 millones en proyectos de inversión en el sector salud, lo que equivale a un avance en la ejecución del presupuesto para el sector salud del 83.7%; por niveles de gobierno,  el Gobierno Regional viene ejecutando el 86.7%, mientras que  los gobiernos locales en conjunto tienen una ejecución del 61.5% y finalmente el Gobierno Nacional viene ejecutando el 98.6%.</t>
  </si>
  <si>
    <t>Al 8 de enero  de 2021, de los 94  proyectos presupuestados para el sector salud en esta región, 18 no cuentan con ningún avance en ejecución del gasto, mientras que 10 (10.6% de proyectos) no superan el 50% de ejecución, 38 proyectos (40.4% del total) tienen un nivel de ejecución mayor al 50% pero aún no culminan y 28 proyectos por S/ 1.5 millones se han ejecutado al 100%.</t>
  </si>
  <si>
    <t>A la fecha en la región se vienen ejecutando S/ 33.3 millones en proyectos de inversión en el sector salud, lo que equivale a un avance en la ejecución del presupuesto para el sector salud del 59.7%; por niveles de gobierno,  el Gobierno Regional viene ejecutando el 88.5%, mientras que  los gobiernos locales en conjunto tienen una ejecución del 46.6% y finalmente el Gobierno Nacional viene ejecutando el 24.1%.</t>
  </si>
  <si>
    <t>Al 8 de enero  de 2021, de los 61  proyectos presupuestados para el sector salud en esta región, 10 no cuentan con ningún avance en ejecución del gasto, mientras que 11 (18% de proyectos) no superan el 50% de ejecución, 22 proyectos (36.1% del total) tienen un nivel de ejecución mayor al 50% pero aún no culminan y 18 proyectos por S/ 15.2 millones se han ejecutado al 100%.</t>
  </si>
  <si>
    <t>A la fecha en la región se vienen ejecutando S/ 67.1 millones en proyectos de inversión en el sector salud, lo que equivale a un avance en la ejecución del presupuesto para el sector salud del 57.9%; por niveles de gobierno,  el Gobierno Regional viene ejecutando el 59.2%, mientras que  los gobiernos locales en conjunto tienen una ejecución del 43.4% y finalmente el Gobierno Nacional viene ejecutando el 65%.</t>
  </si>
  <si>
    <t>Al 8 de enero  de 2021, de los 122  proyectos presupuestados para el sector salud en esta región, 20 no cuentan con ningún avance en ejecución del gasto, mientras que 15 (12.3% de proyectos) no superan el 50% de ejecución, 54 proyectos (44.3% del total) tienen un nivel de ejecución mayor al 50% pero aún no culminan y 33 proyectos por S/ 8.3 millones se han ejecutado al 100%.</t>
  </si>
  <si>
    <t>A la fecha en la región se vienen ejecutando S/ 55.7 millones en proyectos de inversión en el sector salud, lo que equivale a un avance en la ejecución del presupuesto para el sector salud del 70.1%; por niveles de gobierno,  el Gobierno Regional viene ejecutando el 71.8%, mientras que  los gobiernos locales en conjunto tienen una ejecución del 43.3%.</t>
  </si>
  <si>
    <t>Al 8 de enero  de 2021, de los 38  proyectos presupuestados para el sector salud en esta región, 12 no cuentan con ningún avance en ejecución del gasto, mientras que 3 (7.9% de proyectos) no superan el 50% de ejecución, 12 proyectos (31.6% del total) tienen un nivel de ejecución mayor al 50% pero aún no culminan y 11 proyectos por S/ 7.5 millones se han ejecutado al 100%.</t>
  </si>
  <si>
    <t>Edición N° 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</si>
</sst>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dd&quot;, &quot;dd&quot; de &quot;mmmm&quot; de &quot;yyyy"/>
    <numFmt numFmtId="165" formatCode="#,##0.0"/>
    <numFmt numFmtId="166" formatCode="0.0%"/>
    <numFmt numFmtId="167" formatCode="0.0"/>
    <numFmt numFmtId="168" formatCode="0\ &quot;1/&quot;"/>
  </numFmts>
  <fonts count="36" x14ac:knownFonts="1">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font>
    <font>
      <b/>
      <sz val="20"/>
      <name val="Arial Narrow"/>
      <family val="2"/>
    </font>
    <font>
      <b/>
      <sz val="20"/>
      <color theme="0"/>
      <name val="Arial Narrow"/>
      <family val="2"/>
    </font>
    <font>
      <b/>
      <sz val="14"/>
      <name val="Arial Narrow"/>
      <family val="2"/>
    </font>
    <font>
      <b/>
      <sz val="14"/>
      <color theme="1"/>
      <name val="Arial Narrow"/>
      <family val="2"/>
    </font>
    <font>
      <b/>
      <sz val="10"/>
      <color theme="5" tint="-0.249977111117893"/>
      <name val="Arial Narrow"/>
      <family val="2"/>
    </font>
    <font>
      <b/>
      <sz val="18"/>
      <color theme="1"/>
      <name val="Arial Narrow"/>
      <family val="2"/>
    </font>
    <font>
      <sz val="10"/>
      <color theme="1"/>
      <name val="Arial"/>
      <family val="2"/>
    </font>
    <font>
      <sz val="11"/>
      <color theme="1"/>
      <name val="Arial"/>
      <family val="2"/>
    </font>
    <font>
      <b/>
      <sz val="18"/>
      <name val="Arial Narrow"/>
      <family val="2"/>
    </font>
    <font>
      <sz val="18"/>
      <color theme="1"/>
      <name val="Arial"/>
      <family val="2"/>
    </font>
    <font>
      <sz val="18"/>
      <color rgb="FF00B050"/>
      <name val="Arial"/>
      <family val="2"/>
    </font>
    <font>
      <sz val="9"/>
      <color rgb="FF00B050"/>
      <name val="Arial"/>
      <family val="2"/>
    </font>
    <font>
      <sz val="9"/>
      <color rgb="FFFF0000"/>
      <name val="Arial"/>
      <family val="2"/>
    </font>
    <font>
      <sz val="9"/>
      <color rgb="FFFF0000"/>
      <name val="Calibri"/>
      <family val="2"/>
      <scheme val="minor"/>
    </font>
    <font>
      <b/>
      <sz val="9"/>
      <name val="Calibri"/>
      <family val="2"/>
      <scheme val="minor"/>
    </font>
    <font>
      <b/>
      <sz val="9"/>
      <color rgb="FFFF0000"/>
      <name val="Calibri"/>
      <family val="2"/>
      <scheme val="minor"/>
    </font>
    <font>
      <sz val="9"/>
      <name val="Calibri"/>
      <family val="2"/>
      <scheme val="minor"/>
    </font>
    <font>
      <b/>
      <sz val="9"/>
      <color theme="0"/>
      <name val="Calibri"/>
      <family val="2"/>
      <scheme val="minor"/>
    </font>
    <font>
      <sz val="8"/>
      <name val="Calibri"/>
      <family val="2"/>
      <scheme val="minor"/>
    </font>
    <font>
      <b/>
      <sz val="8"/>
      <name val="Calibri"/>
      <family val="2"/>
      <scheme val="minor"/>
    </font>
    <font>
      <sz val="8"/>
      <color rgb="FFFF0000"/>
      <name val="Calibri"/>
      <family val="2"/>
      <scheme val="minor"/>
    </font>
    <font>
      <b/>
      <sz val="14"/>
      <name val="Calibri"/>
      <family val="2"/>
      <scheme val="minor"/>
    </font>
    <font>
      <b/>
      <sz val="10"/>
      <name val="Calibri"/>
      <family val="2"/>
      <scheme val="minor"/>
    </font>
    <font>
      <sz val="11"/>
      <name val="Calibri"/>
      <family val="2"/>
      <scheme val="minor"/>
    </font>
    <font>
      <b/>
      <sz val="11"/>
      <name val="Calibri"/>
      <family val="2"/>
      <scheme val="minor"/>
    </font>
    <font>
      <b/>
      <sz val="11"/>
      <color rgb="FFFF0000"/>
      <name val="Calibri"/>
      <family val="2"/>
      <scheme val="minor"/>
    </font>
    <font>
      <i/>
      <sz val="9"/>
      <color rgb="FFFF0000"/>
      <name val="Calibri"/>
      <family val="2"/>
      <scheme val="minor"/>
    </font>
    <font>
      <b/>
      <sz val="8"/>
      <color theme="1"/>
      <name val="Arial"/>
      <family val="2"/>
    </font>
    <font>
      <sz val="8"/>
      <color theme="1"/>
      <name val="Arial"/>
      <family val="2"/>
    </font>
    <font>
      <i/>
      <sz val="9"/>
      <name val="Calibri"/>
      <family val="2"/>
      <scheme val="minor"/>
    </font>
    <font>
      <sz val="9"/>
      <color theme="0"/>
      <name val="Calibri"/>
      <family val="2"/>
      <scheme val="minor"/>
    </font>
    <font>
      <b/>
      <sz val="8"/>
      <color rgb="FFFFFFFF"/>
      <name val="Arial"/>
      <family val="2"/>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DA9A9"/>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FF"/>
        <bgColor indexed="64"/>
      </patternFill>
    </fill>
    <fill>
      <patternFill patternType="solid">
        <fgColor rgb="FF3A6EA5"/>
        <bgColor indexed="64"/>
      </patternFill>
    </fill>
  </fills>
  <borders count="36">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DDDDDD"/>
      </bottom>
      <diagonal/>
    </border>
    <border>
      <left style="medium">
        <color rgb="FFDDDDDD"/>
      </left>
      <right style="medium">
        <color rgb="FFDDDDDD"/>
      </right>
      <top style="medium">
        <color rgb="FFDDDDDD"/>
      </top>
      <bottom/>
      <diagonal/>
    </border>
    <border>
      <left/>
      <right/>
      <top style="thin">
        <color theme="0" tint="-0.499984740745262"/>
      </top>
      <bottom style="thin">
        <color theme="0" tint="-0.499984740745262"/>
      </bottom>
      <diagonal/>
    </border>
  </borders>
  <cellStyleXfs count="3">
    <xf numFmtId="0" fontId="0" fillId="0" borderId="0"/>
    <xf numFmtId="9" fontId="1" fillId="0" borderId="0" applyFont="0" applyFill="0" applyBorder="0" applyAlignment="0" applyProtection="0"/>
    <xf numFmtId="0" fontId="3" fillId="0" borderId="0"/>
  </cellStyleXfs>
  <cellXfs count="275">
    <xf numFmtId="0" fontId="0" fillId="0" borderId="0" xfId="0"/>
    <xf numFmtId="0" fontId="3" fillId="3" borderId="0" xfId="2" applyFill="1"/>
    <xf numFmtId="0" fontId="3" fillId="0" borderId="0" xfId="2"/>
    <xf numFmtId="0" fontId="7" fillId="3" borderId="0" xfId="2" applyFont="1" applyFill="1" applyAlignment="1">
      <alignment horizontal="center" vertical="center"/>
    </xf>
    <xf numFmtId="0" fontId="7" fillId="0" borderId="0" xfId="2" applyFont="1" applyAlignment="1">
      <alignment horizontal="center" vertical="center"/>
    </xf>
    <xf numFmtId="0" fontId="3" fillId="3" borderId="0" xfId="2" applyFill="1" applyAlignment="1">
      <alignment horizontal="center"/>
    </xf>
    <xf numFmtId="0" fontId="3" fillId="0" borderId="0" xfId="2" applyAlignment="1">
      <alignment horizontal="center"/>
    </xf>
    <xf numFmtId="0" fontId="3" fillId="0" borderId="0" xfId="2" applyFill="1"/>
    <xf numFmtId="0" fontId="4" fillId="0" borderId="0" xfId="2" applyFont="1" applyFill="1" applyAlignment="1" applyProtection="1">
      <alignment vertical="center"/>
      <protection locked="0"/>
    </xf>
    <xf numFmtId="0" fontId="5" fillId="0" borderId="0" xfId="2" applyFont="1" applyFill="1" applyAlignment="1" applyProtection="1">
      <alignment vertical="center"/>
      <protection locked="0"/>
    </xf>
    <xf numFmtId="0" fontId="6" fillId="0" borderId="0" xfId="2" applyFont="1" applyFill="1" applyAlignment="1">
      <alignment vertical="center"/>
    </xf>
    <xf numFmtId="0" fontId="8" fillId="0" borderId="0" xfId="2" applyFont="1" applyFill="1"/>
    <xf numFmtId="14" fontId="3" fillId="0" borderId="0" xfId="2" applyNumberFormat="1" applyFill="1"/>
    <xf numFmtId="164" fontId="11" fillId="0" borderId="0" xfId="2" applyNumberFormat="1" applyFont="1" applyFill="1" applyAlignment="1">
      <alignment vertical="center"/>
    </xf>
    <xf numFmtId="0" fontId="0" fillId="0" borderId="0" xfId="0" applyFill="1"/>
    <xf numFmtId="0" fontId="7" fillId="0" borderId="0" xfId="2" applyFont="1" applyFill="1" applyAlignment="1">
      <alignment vertical="center"/>
    </xf>
    <xf numFmtId="0" fontId="9" fillId="0" borderId="0" xfId="2" applyFont="1" applyFill="1" applyAlignment="1" applyProtection="1">
      <alignment vertical="center"/>
      <protection locked="0"/>
    </xf>
    <xf numFmtId="0" fontId="10" fillId="0" borderId="0" xfId="2" applyFont="1" applyFill="1" applyAlignment="1"/>
    <xf numFmtId="0" fontId="11" fillId="0" borderId="0" xfId="2" applyFont="1" applyFill="1" applyAlignment="1"/>
    <xf numFmtId="0" fontId="12" fillId="0" borderId="0" xfId="2" applyFont="1"/>
    <xf numFmtId="0" fontId="13" fillId="0" borderId="0" xfId="2" applyFont="1"/>
    <xf numFmtId="0" fontId="7" fillId="0" borderId="0" xfId="0" applyFont="1"/>
    <xf numFmtId="0" fontId="14" fillId="0" borderId="0" xfId="2" applyFont="1"/>
    <xf numFmtId="0" fontId="0" fillId="0" borderId="0" xfId="0" applyAlignment="1">
      <alignment horizontal="left" indent="1"/>
    </xf>
    <xf numFmtId="0" fontId="15" fillId="0" borderId="0" xfId="2" applyFont="1"/>
    <xf numFmtId="0" fontId="16" fillId="0" borderId="0" xfId="2" applyFont="1"/>
    <xf numFmtId="0" fontId="17" fillId="2" borderId="0" xfId="0" applyFont="1" applyFill="1"/>
    <xf numFmtId="0" fontId="2" fillId="2" borderId="0" xfId="0" applyFont="1" applyFill="1"/>
    <xf numFmtId="0" fontId="17" fillId="2" borderId="0" xfId="0" applyFont="1" applyFill="1" applyAlignment="1">
      <alignment horizontal="left"/>
    </xf>
    <xf numFmtId="0" fontId="17" fillId="2" borderId="1" xfId="0" applyFont="1" applyFill="1" applyBorder="1"/>
    <xf numFmtId="0" fontId="17" fillId="2" borderId="2" xfId="0" applyFont="1" applyFill="1" applyBorder="1"/>
    <xf numFmtId="0" fontId="17" fillId="2" borderId="3" xfId="0" applyFont="1" applyFill="1" applyBorder="1"/>
    <xf numFmtId="0" fontId="17" fillId="2" borderId="4" xfId="0" applyFont="1" applyFill="1" applyBorder="1"/>
    <xf numFmtId="0" fontId="17" fillId="2" borderId="5" xfId="0" applyFont="1" applyFill="1" applyBorder="1"/>
    <xf numFmtId="0" fontId="19" fillId="2" borderId="0" xfId="0" applyFont="1" applyFill="1" applyAlignment="1">
      <alignment horizontal="left"/>
    </xf>
    <xf numFmtId="0" fontId="17" fillId="2" borderId="5" xfId="0" applyFont="1" applyFill="1" applyBorder="1" applyAlignment="1">
      <alignment vertical="center" wrapText="1"/>
    </xf>
    <xf numFmtId="0" fontId="17" fillId="2" borderId="0" xfId="0" applyFont="1" applyFill="1" applyAlignment="1">
      <alignment horizontal="left" vertical="top" wrapText="1"/>
    </xf>
    <xf numFmtId="0" fontId="19" fillId="2" borderId="0" xfId="0" applyFont="1" applyFill="1" applyAlignment="1">
      <alignment horizontal="center" vertical="top"/>
    </xf>
    <xf numFmtId="0" fontId="17" fillId="2" borderId="0" xfId="0" applyFont="1" applyFill="1" applyAlignment="1">
      <alignment horizontal="center" vertical="top" wrapText="1"/>
    </xf>
    <xf numFmtId="0" fontId="19" fillId="2" borderId="0" xfId="0" applyFont="1" applyFill="1"/>
    <xf numFmtId="0" fontId="22" fillId="2" borderId="0" xfId="0" applyFont="1" applyFill="1" applyAlignment="1">
      <alignment vertical="center"/>
    </xf>
    <xf numFmtId="0" fontId="22" fillId="2" borderId="2" xfId="0" applyFont="1" applyFill="1" applyBorder="1" applyAlignment="1">
      <alignment vertical="center"/>
    </xf>
    <xf numFmtId="166" fontId="17" fillId="2" borderId="0" xfId="1" applyNumberFormat="1" applyFont="1" applyFill="1" applyBorder="1" applyAlignment="1">
      <alignment horizontal="right" vertical="center"/>
    </xf>
    <xf numFmtId="0" fontId="22" fillId="2" borderId="0" xfId="0" applyFont="1" applyFill="1" applyAlignment="1">
      <alignment horizontal="left"/>
    </xf>
    <xf numFmtId="0" fontId="20" fillId="2" borderId="0" xfId="0" applyFont="1" applyFill="1" applyAlignment="1">
      <alignment horizontal="left" vertical="center"/>
    </xf>
    <xf numFmtId="167" fontId="20" fillId="2" borderId="0" xfId="0" applyNumberFormat="1" applyFont="1" applyFill="1" applyAlignment="1">
      <alignment horizontal="center" vertical="center"/>
    </xf>
    <xf numFmtId="0" fontId="17" fillId="2" borderId="0" xfId="0" applyFont="1" applyFill="1" applyAlignment="1">
      <alignment horizontal="left" vertical="center"/>
    </xf>
    <xf numFmtId="0" fontId="17" fillId="2" borderId="0" xfId="0" applyFont="1" applyFill="1" applyAlignment="1">
      <alignment vertical="top" wrapText="1"/>
    </xf>
    <xf numFmtId="0" fontId="24" fillId="2" borderId="0" xfId="0" applyFont="1" applyFill="1" applyAlignment="1">
      <alignment horizontal="left"/>
    </xf>
    <xf numFmtId="3" fontId="17" fillId="2" borderId="0" xfId="0" applyNumberFormat="1" applyFont="1" applyFill="1" applyAlignment="1">
      <alignment vertical="top" wrapText="1"/>
    </xf>
    <xf numFmtId="0" fontId="19" fillId="2" borderId="0" xfId="0" applyFont="1" applyFill="1" applyAlignment="1">
      <alignment horizontal="center" vertical="center"/>
    </xf>
    <xf numFmtId="0" fontId="24" fillId="2" borderId="0" xfId="0" applyFont="1" applyFill="1" applyAlignment="1">
      <alignment vertical="center"/>
    </xf>
    <xf numFmtId="167" fontId="17" fillId="2" borderId="0" xfId="0" applyNumberFormat="1" applyFont="1" applyFill="1"/>
    <xf numFmtId="166" fontId="17" fillId="2" borderId="0" xfId="1" applyNumberFormat="1" applyFont="1" applyFill="1" applyBorder="1"/>
    <xf numFmtId="0" fontId="17" fillId="2" borderId="0" xfId="0" applyFont="1" applyFill="1" applyAlignment="1">
      <alignment horizontal="center"/>
    </xf>
    <xf numFmtId="3" fontId="17" fillId="2" borderId="0" xfId="0" applyNumberFormat="1" applyFont="1" applyFill="1"/>
    <xf numFmtId="0" fontId="24" fillId="2" borderId="16" xfId="0" applyFont="1" applyFill="1" applyBorder="1" applyAlignment="1">
      <alignment vertical="center"/>
    </xf>
    <xf numFmtId="0" fontId="17" fillId="2" borderId="12" xfId="0" applyFont="1" applyFill="1" applyBorder="1"/>
    <xf numFmtId="0" fontId="17" fillId="2" borderId="6" xfId="0" applyFont="1" applyFill="1" applyBorder="1"/>
    <xf numFmtId="0" fontId="17" fillId="2" borderId="13" xfId="0" applyFont="1" applyFill="1" applyBorder="1"/>
    <xf numFmtId="0" fontId="21" fillId="6" borderId="7" xfId="0" applyFont="1" applyFill="1" applyBorder="1" applyAlignment="1">
      <alignment horizontal="center" vertical="center"/>
    </xf>
    <xf numFmtId="0" fontId="17" fillId="0" borderId="0" xfId="0" applyFont="1" applyFill="1" applyAlignment="1">
      <alignment horizontal="center" vertical="center"/>
    </xf>
    <xf numFmtId="0" fontId="24" fillId="0" borderId="0" xfId="0" applyFont="1" applyFill="1" applyAlignment="1">
      <alignment horizontal="left" vertical="center"/>
    </xf>
    <xf numFmtId="0" fontId="18" fillId="2" borderId="9" xfId="0" applyFont="1" applyFill="1" applyBorder="1" applyAlignment="1">
      <alignment horizontal="center"/>
    </xf>
    <xf numFmtId="165" fontId="18" fillId="0" borderId="7" xfId="0" applyNumberFormat="1" applyFont="1" applyBorder="1" applyAlignment="1">
      <alignment vertical="center"/>
    </xf>
    <xf numFmtId="165" fontId="18" fillId="0" borderId="7" xfId="0" applyNumberFormat="1" applyFont="1" applyBorder="1"/>
    <xf numFmtId="166" fontId="18" fillId="0" borderId="7" xfId="1" applyNumberFormat="1" applyFont="1" applyFill="1" applyBorder="1" applyAlignment="1">
      <alignment horizontal="right" vertical="center"/>
    </xf>
    <xf numFmtId="0" fontId="20" fillId="2" borderId="0" xfId="0" applyFont="1" applyFill="1"/>
    <xf numFmtId="0" fontId="20" fillId="2" borderId="7" xfId="0" applyFont="1" applyFill="1" applyBorder="1"/>
    <xf numFmtId="165" fontId="20" fillId="0" borderId="7" xfId="0" applyNumberFormat="1" applyFont="1" applyBorder="1" applyAlignment="1">
      <alignment vertical="center"/>
    </xf>
    <xf numFmtId="166" fontId="20" fillId="0" borderId="7" xfId="1" applyNumberFormat="1" applyFont="1" applyFill="1" applyBorder="1" applyAlignment="1">
      <alignment horizontal="right" vertical="center"/>
    </xf>
    <xf numFmtId="167" fontId="27" fillId="2" borderId="0" xfId="0" applyNumberFormat="1" applyFont="1" applyFill="1" applyAlignment="1">
      <alignment horizontal="center"/>
    </xf>
    <xf numFmtId="0" fontId="20" fillId="2" borderId="9" xfId="0" applyFont="1" applyFill="1" applyBorder="1"/>
    <xf numFmtId="0" fontId="18" fillId="2" borderId="0" xfId="0" applyFont="1" applyFill="1"/>
    <xf numFmtId="0" fontId="20" fillId="2" borderId="8" xfId="0" applyFont="1" applyFill="1" applyBorder="1"/>
    <xf numFmtId="0" fontId="20" fillId="2" borderId="11" xfId="0" applyFont="1" applyFill="1" applyBorder="1"/>
    <xf numFmtId="165" fontId="20" fillId="0" borderId="9" xfId="0" applyNumberFormat="1" applyFont="1" applyBorder="1"/>
    <xf numFmtId="166" fontId="20" fillId="0" borderId="7" xfId="1" applyNumberFormat="1" applyFont="1" applyFill="1" applyBorder="1"/>
    <xf numFmtId="165" fontId="20" fillId="0" borderId="7" xfId="0" applyNumberFormat="1" applyFont="1" applyBorder="1"/>
    <xf numFmtId="166" fontId="20" fillId="0" borderId="7" xfId="1" applyNumberFormat="1" applyFont="1" applyFill="1" applyBorder="1" applyAlignment="1">
      <alignment horizontal="right"/>
    </xf>
    <xf numFmtId="168" fontId="20" fillId="2" borderId="1" xfId="0" applyNumberFormat="1" applyFont="1" applyFill="1" applyBorder="1"/>
    <xf numFmtId="0" fontId="20" fillId="2" borderId="2" xfId="0" applyFont="1" applyFill="1" applyBorder="1"/>
    <xf numFmtId="0" fontId="20" fillId="2" borderId="3" xfId="0" applyFont="1" applyFill="1" applyBorder="1"/>
    <xf numFmtId="0" fontId="18" fillId="2" borderId="8" xfId="0" applyFont="1" applyFill="1" applyBorder="1"/>
    <xf numFmtId="0" fontId="18" fillId="2" borderId="11" xfId="0" applyFont="1" applyFill="1" applyBorder="1"/>
    <xf numFmtId="0" fontId="18" fillId="2" borderId="9" xfId="0" applyFont="1" applyFill="1" applyBorder="1"/>
    <xf numFmtId="165" fontId="18" fillId="0" borderId="9" xfId="0" applyNumberFormat="1" applyFont="1" applyBorder="1" applyAlignment="1">
      <alignment vertical="center"/>
    </xf>
    <xf numFmtId="166" fontId="18" fillId="0" borderId="7" xfId="1" applyNumberFormat="1" applyFont="1" applyFill="1" applyBorder="1"/>
    <xf numFmtId="166" fontId="18" fillId="0" borderId="7" xfId="1" applyNumberFormat="1" applyFont="1" applyFill="1" applyBorder="1" applyAlignment="1">
      <alignment horizontal="right"/>
    </xf>
    <xf numFmtId="0" fontId="22" fillId="2" borderId="0" xfId="0" applyFont="1" applyFill="1"/>
    <xf numFmtId="165" fontId="22" fillId="2" borderId="0" xfId="0" applyNumberFormat="1" applyFont="1" applyFill="1" applyAlignment="1">
      <alignment vertical="center"/>
    </xf>
    <xf numFmtId="166" fontId="22" fillId="2" borderId="0" xfId="1" applyNumberFormat="1" applyFont="1" applyFill="1" applyBorder="1"/>
    <xf numFmtId="167" fontId="22" fillId="2" borderId="0" xfId="0" applyNumberFormat="1" applyFont="1" applyFill="1"/>
    <xf numFmtId="0" fontId="20" fillId="2" borderId="0" xfId="0" applyFont="1" applyFill="1" applyBorder="1" applyAlignment="1">
      <alignment vertical="center"/>
    </xf>
    <xf numFmtId="166" fontId="20" fillId="0" borderId="7" xfId="1" applyNumberFormat="1" applyFont="1" applyFill="1" applyBorder="1" applyAlignment="1">
      <alignment horizontal="center"/>
    </xf>
    <xf numFmtId="166" fontId="18" fillId="0" borderId="7" xfId="1" applyNumberFormat="1" applyFont="1" applyFill="1" applyBorder="1" applyAlignment="1">
      <alignment horizontal="center"/>
    </xf>
    <xf numFmtId="167" fontId="20" fillId="2" borderId="0" xfId="0" applyNumberFormat="1" applyFont="1" applyFill="1"/>
    <xf numFmtId="0" fontId="21" fillId="6" borderId="15" xfId="0" applyFont="1" applyFill="1" applyBorder="1" applyAlignment="1">
      <alignment horizontal="center" vertical="center"/>
    </xf>
    <xf numFmtId="0" fontId="20" fillId="2" borderId="15" xfId="0" applyFont="1" applyFill="1" applyBorder="1"/>
    <xf numFmtId="165" fontId="20" fillId="0" borderId="15" xfId="0" applyNumberFormat="1" applyFont="1" applyBorder="1"/>
    <xf numFmtId="166" fontId="20" fillId="0" borderId="15" xfId="1" applyNumberFormat="1" applyFont="1" applyFill="1" applyBorder="1"/>
    <xf numFmtId="3" fontId="20" fillId="0" borderId="15" xfId="0" applyNumberFormat="1" applyFont="1" applyBorder="1"/>
    <xf numFmtId="0" fontId="18" fillId="2" borderId="15" xfId="0" applyFont="1" applyFill="1" applyBorder="1"/>
    <xf numFmtId="165" fontId="18" fillId="0" borderId="15" xfId="0" applyNumberFormat="1" applyFont="1" applyBorder="1"/>
    <xf numFmtId="166" fontId="18" fillId="0" borderId="15" xfId="1" applyNumberFormat="1" applyFont="1" applyFill="1" applyBorder="1"/>
    <xf numFmtId="3" fontId="18" fillId="0" borderId="15" xfId="0" applyNumberFormat="1" applyFont="1" applyBorder="1"/>
    <xf numFmtId="167" fontId="20" fillId="0" borderId="7" xfId="0" applyNumberFormat="1" applyFont="1" applyBorder="1"/>
    <xf numFmtId="0" fontId="20" fillId="2" borderId="8" xfId="0" applyFont="1" applyFill="1" applyBorder="1" applyAlignment="1">
      <alignment horizontal="left"/>
    </xf>
    <xf numFmtId="0" fontId="20" fillId="2" borderId="9" xfId="0" applyFont="1" applyFill="1" applyBorder="1" applyAlignment="1">
      <alignment horizontal="left"/>
    </xf>
    <xf numFmtId="0" fontId="21" fillId="6" borderId="7" xfId="0" applyFont="1" applyFill="1" applyBorder="1" applyAlignment="1">
      <alignment horizontal="center" vertical="center"/>
    </xf>
    <xf numFmtId="0" fontId="18" fillId="2" borderId="9" xfId="0" applyFont="1" applyFill="1" applyBorder="1" applyAlignment="1">
      <alignment horizontal="center"/>
    </xf>
    <xf numFmtId="0" fontId="17" fillId="2" borderId="0" xfId="0" applyFont="1" applyFill="1" applyAlignment="1">
      <alignment horizontal="left" vertical="top" wrapText="1"/>
    </xf>
    <xf numFmtId="0" fontId="28" fillId="7" borderId="0" xfId="0" applyFont="1" applyFill="1" applyAlignment="1">
      <alignment vertical="center"/>
    </xf>
    <xf numFmtId="165" fontId="20" fillId="0" borderId="15" xfId="0" applyNumberFormat="1" applyFont="1" applyBorder="1" applyAlignment="1">
      <alignment horizontal="right" vertical="center" indent="2"/>
    </xf>
    <xf numFmtId="0" fontId="20" fillId="2" borderId="0" xfId="0" applyFont="1" applyFill="1" applyAlignment="1">
      <alignment horizontal="left"/>
    </xf>
    <xf numFmtId="166" fontId="17" fillId="2" borderId="0" xfId="1" applyNumberFormat="1" applyFont="1" applyFill="1" applyBorder="1" applyAlignment="1">
      <alignment horizontal="left" vertical="center"/>
    </xf>
    <xf numFmtId="0" fontId="17" fillId="2" borderId="29" xfId="0" applyFont="1" applyFill="1" applyBorder="1"/>
    <xf numFmtId="166" fontId="17" fillId="2" borderId="0" xfId="1" applyNumberFormat="1" applyFont="1" applyFill="1"/>
    <xf numFmtId="0" fontId="29" fillId="7" borderId="0" xfId="0" applyFont="1" applyFill="1" applyAlignment="1">
      <alignment vertical="center"/>
    </xf>
    <xf numFmtId="0" fontId="2" fillId="7" borderId="0" xfId="0" applyFont="1" applyFill="1" applyAlignment="1">
      <alignment vertical="center"/>
    </xf>
    <xf numFmtId="0" fontId="19" fillId="2" borderId="0" xfId="0" applyFont="1" applyFill="1" applyAlignment="1">
      <alignment vertical="center"/>
    </xf>
    <xf numFmtId="0" fontId="17" fillId="2" borderId="17" xfId="0" applyFont="1" applyFill="1" applyBorder="1"/>
    <xf numFmtId="0" fontId="17" fillId="2" borderId="18" xfId="0" applyFont="1" applyFill="1" applyBorder="1"/>
    <xf numFmtId="0" fontId="17" fillId="2" borderId="19" xfId="0" applyFont="1" applyFill="1" applyBorder="1"/>
    <xf numFmtId="0" fontId="17" fillId="2" borderId="20" xfId="0" applyFont="1" applyFill="1" applyBorder="1"/>
    <xf numFmtId="0" fontId="17" fillId="2" borderId="21" xfId="0" applyFont="1" applyFill="1" applyBorder="1"/>
    <xf numFmtId="0" fontId="17" fillId="2" borderId="21" xfId="0" applyFont="1" applyFill="1" applyBorder="1" applyAlignment="1">
      <alignment vertical="center" wrapText="1"/>
    </xf>
    <xf numFmtId="0" fontId="19" fillId="2" borderId="0" xfId="0" applyFont="1" applyFill="1" applyAlignment="1">
      <alignment horizontal="center"/>
    </xf>
    <xf numFmtId="0" fontId="30" fillId="2" borderId="0" xfId="0" applyFont="1" applyFill="1"/>
    <xf numFmtId="0" fontId="17" fillId="2" borderId="27" xfId="0" applyFont="1" applyFill="1" applyBorder="1"/>
    <xf numFmtId="165" fontId="17" fillId="0" borderId="15" xfId="0" applyNumberFormat="1" applyFont="1" applyBorder="1" applyAlignment="1">
      <alignment horizontal="right" vertical="center" indent="2"/>
    </xf>
    <xf numFmtId="167" fontId="17" fillId="2" borderId="0" xfId="1" applyNumberFormat="1" applyFont="1" applyFill="1" applyBorder="1" applyAlignment="1">
      <alignment horizontal="right" vertical="center"/>
    </xf>
    <xf numFmtId="165" fontId="19" fillId="0" borderId="15" xfId="0" applyNumberFormat="1" applyFont="1" applyBorder="1" applyAlignment="1">
      <alignment horizontal="right" vertical="center" indent="2"/>
    </xf>
    <xf numFmtId="165" fontId="19" fillId="0" borderId="15" xfId="0" applyNumberFormat="1" applyFont="1" applyBorder="1" applyAlignment="1">
      <alignment horizontal="right" indent="2"/>
    </xf>
    <xf numFmtId="0" fontId="17" fillId="2" borderId="0" xfId="0" applyFont="1" applyFill="1" applyAlignment="1">
      <alignment vertical="center"/>
    </xf>
    <xf numFmtId="0" fontId="30" fillId="2" borderId="0" xfId="0" applyFont="1" applyFill="1" applyAlignment="1">
      <alignment vertical="top" wrapText="1"/>
    </xf>
    <xf numFmtId="165" fontId="17" fillId="2" borderId="0" xfId="0" applyNumberFormat="1" applyFont="1" applyFill="1" applyAlignment="1">
      <alignment vertical="center"/>
    </xf>
    <xf numFmtId="166" fontId="17" fillId="2" borderId="0" xfId="1" applyNumberFormat="1" applyFont="1" applyFill="1" applyBorder="1" applyAlignment="1">
      <alignment vertical="center"/>
    </xf>
    <xf numFmtId="165" fontId="19" fillId="2" borderId="0" xfId="0" applyNumberFormat="1" applyFont="1" applyFill="1" applyAlignment="1">
      <alignment vertical="center"/>
    </xf>
    <xf numFmtId="166" fontId="19" fillId="2" borderId="0" xfId="1" applyNumberFormat="1" applyFont="1" applyFill="1" applyBorder="1" applyAlignment="1">
      <alignment horizontal="right" vertical="center"/>
    </xf>
    <xf numFmtId="166" fontId="19" fillId="2" borderId="0" xfId="1" applyNumberFormat="1" applyFont="1" applyFill="1" applyBorder="1" applyAlignment="1">
      <alignment vertical="center"/>
    </xf>
    <xf numFmtId="0" fontId="17" fillId="2" borderId="7" xfId="0" applyFont="1" applyFill="1" applyBorder="1"/>
    <xf numFmtId="0" fontId="17" fillId="2" borderId="11" xfId="0" applyFont="1" applyFill="1" applyBorder="1"/>
    <xf numFmtId="0" fontId="17" fillId="2" borderId="9" xfId="0" applyFont="1" applyFill="1" applyBorder="1"/>
    <xf numFmtId="0" fontId="24" fillId="2" borderId="2" xfId="0" applyFont="1" applyFill="1" applyBorder="1" applyAlignment="1">
      <alignment vertical="center"/>
    </xf>
    <xf numFmtId="0" fontId="17" fillId="2" borderId="28" xfId="0" applyFont="1" applyFill="1" applyBorder="1"/>
    <xf numFmtId="0" fontId="17" fillId="2" borderId="30" xfId="0" applyFont="1" applyFill="1" applyBorder="1"/>
    <xf numFmtId="0" fontId="21" fillId="6" borderId="23" xfId="0" applyFont="1" applyFill="1" applyBorder="1" applyAlignment="1">
      <alignment horizontal="center" vertical="center"/>
    </xf>
    <xf numFmtId="0" fontId="21" fillId="6" borderId="15" xfId="0" applyFont="1" applyFill="1" applyBorder="1" applyAlignment="1">
      <alignment horizontal="center" vertical="center"/>
    </xf>
    <xf numFmtId="0" fontId="21" fillId="6" borderId="25" xfId="0" applyFont="1" applyFill="1" applyBorder="1" applyAlignment="1">
      <alignment horizontal="center" vertical="center"/>
    </xf>
    <xf numFmtId="166" fontId="20" fillId="0" borderId="15" xfId="1" applyNumberFormat="1" applyFont="1" applyFill="1" applyBorder="1" applyAlignment="1">
      <alignment horizontal="right" vertical="center" indent="2"/>
    </xf>
    <xf numFmtId="0" fontId="20" fillId="2" borderId="26" xfId="0" applyFont="1" applyFill="1" applyBorder="1" applyAlignment="1">
      <alignment vertical="center"/>
    </xf>
    <xf numFmtId="0" fontId="20" fillId="2" borderId="27" xfId="0" applyFont="1" applyFill="1" applyBorder="1"/>
    <xf numFmtId="0" fontId="18" fillId="2" borderId="26" xfId="0" applyFont="1" applyFill="1" applyBorder="1" applyAlignment="1">
      <alignment horizontal="right" vertical="center"/>
    </xf>
    <xf numFmtId="0" fontId="18" fillId="2" borderId="27" xfId="0" applyFont="1" applyFill="1" applyBorder="1"/>
    <xf numFmtId="165" fontId="18" fillId="0" borderId="15" xfId="0" applyNumberFormat="1" applyFont="1" applyBorder="1" applyAlignment="1">
      <alignment horizontal="right" vertical="center" indent="2"/>
    </xf>
    <xf numFmtId="166" fontId="18" fillId="0" borderId="15" xfId="1" applyNumberFormat="1" applyFont="1" applyFill="1" applyBorder="1" applyAlignment="1">
      <alignment horizontal="right" vertical="center" indent="2"/>
    </xf>
    <xf numFmtId="167" fontId="27" fillId="2" borderId="0" xfId="0" applyNumberFormat="1" applyFont="1" applyFill="1"/>
    <xf numFmtId="0" fontId="20" fillId="2" borderId="21" xfId="0" applyFont="1" applyFill="1" applyBorder="1"/>
    <xf numFmtId="165" fontId="27" fillId="2" borderId="21" xfId="0" applyNumberFormat="1" applyFont="1" applyFill="1" applyBorder="1" applyAlignment="1">
      <alignment horizontal="center"/>
    </xf>
    <xf numFmtId="0" fontId="24" fillId="2" borderId="0" xfId="0" applyFont="1" applyFill="1" applyBorder="1" applyAlignment="1">
      <alignment horizontal="left" vertical="center"/>
    </xf>
    <xf numFmtId="0" fontId="17" fillId="2" borderId="0" xfId="0" applyFont="1" applyFill="1" applyBorder="1" applyAlignment="1">
      <alignment horizontal="center" vertical="center"/>
    </xf>
    <xf numFmtId="0" fontId="33" fillId="2" borderId="0" xfId="0" applyFont="1" applyFill="1" applyAlignment="1">
      <alignment vertical="top" wrapText="1"/>
    </xf>
    <xf numFmtId="0" fontId="27" fillId="2" borderId="0" xfId="0" applyFont="1" applyFill="1"/>
    <xf numFmtId="0" fontId="34" fillId="6" borderId="15" xfId="0" applyFont="1" applyFill="1" applyBorder="1" applyAlignment="1">
      <alignment horizontal="center" vertical="center"/>
    </xf>
    <xf numFmtId="9" fontId="20" fillId="0" borderId="15" xfId="1" applyFont="1" applyBorder="1"/>
    <xf numFmtId="0" fontId="22" fillId="2" borderId="16" xfId="0" applyFont="1" applyFill="1" applyBorder="1" applyAlignment="1">
      <alignment vertical="center"/>
    </xf>
    <xf numFmtId="167" fontId="18" fillId="0" borderId="7" xfId="0" applyNumberFormat="1" applyFont="1" applyBorder="1"/>
    <xf numFmtId="0" fontId="20" fillId="5" borderId="15" xfId="0" applyFont="1" applyFill="1" applyBorder="1"/>
    <xf numFmtId="166" fontId="20" fillId="5" borderId="15" xfId="1" applyNumberFormat="1" applyFont="1" applyFill="1" applyBorder="1"/>
    <xf numFmtId="165" fontId="20" fillId="5" borderId="15" xfId="0" applyNumberFormat="1" applyFont="1" applyFill="1" applyBorder="1"/>
    <xf numFmtId="3" fontId="20" fillId="5" borderId="15" xfId="0" applyNumberFormat="1" applyFont="1" applyFill="1" applyBorder="1"/>
    <xf numFmtId="0" fontId="34" fillId="6" borderId="7" xfId="0" applyFont="1" applyFill="1" applyBorder="1" applyAlignment="1">
      <alignment horizontal="center" vertical="center"/>
    </xf>
    <xf numFmtId="0" fontId="32" fillId="9" borderId="0" xfId="0" applyFont="1" applyFill="1"/>
    <xf numFmtId="0" fontId="32" fillId="9" borderId="32" xfId="0" applyFont="1" applyFill="1" applyBorder="1" applyAlignment="1">
      <alignment horizontal="left" wrapText="1"/>
    </xf>
    <xf numFmtId="3" fontId="32" fillId="9" borderId="32" xfId="0" applyNumberFormat="1" applyFont="1" applyFill="1" applyBorder="1" applyAlignment="1">
      <alignment horizontal="right"/>
    </xf>
    <xf numFmtId="0" fontId="32" fillId="9" borderId="32" xfId="0" applyFont="1" applyFill="1" applyBorder="1" applyAlignment="1">
      <alignment horizontal="right"/>
    </xf>
    <xf numFmtId="0" fontId="32" fillId="9" borderId="33" xfId="0" applyFont="1" applyFill="1" applyBorder="1" applyAlignment="1">
      <alignment horizontal="left" wrapText="1"/>
    </xf>
    <xf numFmtId="0" fontId="32" fillId="9" borderId="33" xfId="0" applyFont="1" applyFill="1" applyBorder="1" applyAlignment="1">
      <alignment horizontal="right"/>
    </xf>
    <xf numFmtId="3" fontId="32" fillId="9" borderId="33" xfId="0" applyNumberFormat="1" applyFont="1" applyFill="1" applyBorder="1" applyAlignment="1">
      <alignment horizontal="right"/>
    </xf>
    <xf numFmtId="0" fontId="35" fillId="10" borderId="32" xfId="0" applyFont="1" applyFill="1" applyBorder="1" applyAlignment="1">
      <alignment horizontal="center" vertical="center"/>
    </xf>
    <xf numFmtId="0" fontId="32" fillId="9" borderId="32" xfId="0" applyFont="1" applyFill="1" applyBorder="1" applyAlignment="1">
      <alignment horizontal="right" wrapText="1"/>
    </xf>
    <xf numFmtId="3" fontId="32" fillId="9" borderId="32" xfId="0" applyNumberFormat="1" applyFont="1" applyFill="1" applyBorder="1" applyAlignment="1">
      <alignment horizontal="right" wrapText="1"/>
    </xf>
    <xf numFmtId="0" fontId="35" fillId="10" borderId="34" xfId="0" applyFont="1" applyFill="1" applyBorder="1" applyAlignment="1">
      <alignment vertical="center" wrapText="1"/>
    </xf>
    <xf numFmtId="0" fontId="35" fillId="10" borderId="34" xfId="0" applyFont="1" applyFill="1" applyBorder="1" applyAlignment="1">
      <alignment vertical="center"/>
    </xf>
    <xf numFmtId="3" fontId="32" fillId="9" borderId="0" xfId="0" applyNumberFormat="1" applyFont="1" applyFill="1" applyBorder="1" applyAlignment="1">
      <alignment horizontal="right"/>
    </xf>
    <xf numFmtId="0" fontId="32" fillId="9" borderId="0" xfId="0" applyFont="1" applyFill="1" applyBorder="1" applyAlignment="1">
      <alignment horizontal="right"/>
    </xf>
    <xf numFmtId="0" fontId="32" fillId="9" borderId="0" xfId="0" applyFont="1" applyFill="1" applyBorder="1" applyAlignment="1">
      <alignment horizontal="left" wrapText="1"/>
    </xf>
    <xf numFmtId="0" fontId="32" fillId="4" borderId="0" xfId="0" applyFont="1" applyFill="1" applyBorder="1" applyAlignment="1">
      <alignment horizontal="left" wrapText="1"/>
    </xf>
    <xf numFmtId="0" fontId="32" fillId="9" borderId="31" xfId="0" applyFont="1" applyFill="1" applyBorder="1" applyAlignment="1">
      <alignment horizontal="left" wrapText="1"/>
    </xf>
    <xf numFmtId="3" fontId="32" fillId="9" borderId="31" xfId="0" applyNumberFormat="1" applyFont="1" applyFill="1" applyBorder="1" applyAlignment="1">
      <alignment horizontal="right"/>
    </xf>
    <xf numFmtId="0" fontId="32" fillId="9" borderId="31" xfId="0" applyFont="1" applyFill="1" applyBorder="1" applyAlignment="1">
      <alignment horizontal="right"/>
    </xf>
    <xf numFmtId="0" fontId="35" fillId="10" borderId="31" xfId="0" applyFont="1" applyFill="1" applyBorder="1" applyAlignment="1">
      <alignment vertical="center" wrapText="1"/>
    </xf>
    <xf numFmtId="0" fontId="35" fillId="10" borderId="31" xfId="0" applyFont="1" applyFill="1" applyBorder="1" applyAlignment="1">
      <alignment vertical="center"/>
    </xf>
    <xf numFmtId="0" fontId="35" fillId="10" borderId="31" xfId="0" applyFont="1" applyFill="1" applyBorder="1" applyAlignment="1">
      <alignment horizontal="center" vertical="center"/>
    </xf>
    <xf numFmtId="3" fontId="32" fillId="9" borderId="31" xfId="0" applyNumberFormat="1" applyFont="1" applyFill="1" applyBorder="1" applyAlignment="1">
      <alignment horizontal="right" wrapText="1"/>
    </xf>
    <xf numFmtId="0" fontId="32" fillId="9" borderId="31" xfId="0" applyFont="1" applyFill="1" applyBorder="1" applyAlignment="1">
      <alignment horizontal="right" wrapText="1"/>
    </xf>
    <xf numFmtId="0" fontId="18" fillId="2" borderId="0" xfId="0" applyFont="1" applyFill="1" applyAlignment="1">
      <alignment horizontal="center"/>
    </xf>
    <xf numFmtId="167" fontId="18" fillId="2" borderId="0" xfId="0" applyNumberFormat="1" applyFont="1" applyFill="1" applyAlignment="1">
      <alignment horizontal="center"/>
    </xf>
    <xf numFmtId="1" fontId="20" fillId="2" borderId="0" xfId="0" applyNumberFormat="1" applyFont="1" applyFill="1"/>
    <xf numFmtId="1" fontId="20" fillId="8" borderId="0" xfId="0" applyNumberFormat="1" applyFont="1" applyFill="1"/>
    <xf numFmtId="166" fontId="20" fillId="8" borderId="0" xfId="1" applyNumberFormat="1" applyFont="1" applyFill="1"/>
    <xf numFmtId="166" fontId="20" fillId="2" borderId="0" xfId="1" applyNumberFormat="1" applyFont="1" applyFill="1"/>
    <xf numFmtId="0" fontId="20" fillId="2" borderId="0" xfId="0" applyFont="1" applyFill="1" applyAlignment="1">
      <alignment vertical="center"/>
    </xf>
    <xf numFmtId="165" fontId="20" fillId="2" borderId="0" xfId="0" applyNumberFormat="1" applyFont="1" applyFill="1"/>
    <xf numFmtId="166" fontId="20" fillId="2" borderId="0" xfId="0" applyNumberFormat="1" applyFont="1" applyFill="1"/>
    <xf numFmtId="0" fontId="23" fillId="2" borderId="0" xfId="0" applyFont="1" applyFill="1" applyAlignment="1">
      <alignment vertical="center"/>
    </xf>
    <xf numFmtId="0" fontId="18" fillId="2" borderId="0" xfId="0" applyFont="1" applyFill="1" applyAlignment="1">
      <alignment horizontal="center" vertical="center"/>
    </xf>
    <xf numFmtId="0" fontId="18" fillId="8" borderId="0" xfId="0" applyFont="1" applyFill="1" applyAlignment="1">
      <alignment horizontal="center" vertical="center"/>
    </xf>
    <xf numFmtId="3" fontId="20" fillId="8" borderId="0" xfId="0" applyNumberFormat="1" applyFont="1" applyFill="1"/>
    <xf numFmtId="0" fontId="23" fillId="2" borderId="31" xfId="0" applyFont="1" applyFill="1" applyBorder="1" applyAlignment="1">
      <alignment horizontal="center" vertical="center" wrapText="1"/>
    </xf>
    <xf numFmtId="0" fontId="23" fillId="2" borderId="0" xfId="0" applyFont="1" applyFill="1" applyAlignment="1">
      <alignment horizontal="center" vertical="center" wrapText="1"/>
    </xf>
    <xf numFmtId="0" fontId="22" fillId="2" borderId="31" xfId="0" applyFont="1" applyFill="1" applyBorder="1"/>
    <xf numFmtId="166" fontId="22" fillId="2" borderId="31" xfId="1" applyNumberFormat="1" applyFont="1" applyFill="1" applyBorder="1"/>
    <xf numFmtId="0" fontId="17" fillId="2" borderId="0" xfId="0" applyFont="1" applyFill="1" applyAlignment="1">
      <alignment horizontal="center" vertical="center"/>
    </xf>
    <xf numFmtId="166" fontId="20" fillId="2" borderId="0" xfId="1" applyNumberFormat="1" applyFont="1" applyFill="1" applyBorder="1" applyAlignment="1">
      <alignment vertical="center"/>
    </xf>
    <xf numFmtId="166" fontId="18" fillId="2" borderId="0" xfId="1" applyNumberFormat="1" applyFont="1" applyFill="1" applyBorder="1" applyAlignment="1">
      <alignment vertical="center"/>
    </xf>
    <xf numFmtId="165" fontId="18" fillId="2" borderId="7" xfId="0" applyNumberFormat="1" applyFont="1" applyFill="1" applyBorder="1" applyAlignment="1">
      <alignment vertical="center"/>
    </xf>
    <xf numFmtId="166" fontId="18" fillId="2" borderId="7" xfId="1" applyNumberFormat="1" applyFont="1" applyFill="1" applyBorder="1"/>
    <xf numFmtId="0" fontId="28" fillId="2" borderId="0" xfId="0" applyFont="1" applyFill="1" applyAlignment="1"/>
    <xf numFmtId="0" fontId="11" fillId="0" borderId="0" xfId="2" applyFont="1" applyFill="1" applyAlignment="1">
      <alignment horizontal="center"/>
    </xf>
    <xf numFmtId="0" fontId="4" fillId="0" borderId="0" xfId="2" applyFont="1" applyFill="1" applyAlignment="1" applyProtection="1">
      <alignment horizontal="center" vertical="center"/>
      <protection locked="0"/>
    </xf>
    <xf numFmtId="0" fontId="9" fillId="0" borderId="0" xfId="2" applyFont="1" applyFill="1" applyAlignment="1" applyProtection="1">
      <alignment horizontal="center" vertical="center"/>
      <protection locked="0"/>
    </xf>
    <xf numFmtId="0" fontId="7" fillId="0" borderId="0" xfId="2" applyFont="1" applyFill="1" applyAlignment="1">
      <alignment horizontal="center" vertical="center"/>
    </xf>
    <xf numFmtId="0" fontId="10" fillId="0" borderId="0" xfId="2" applyFont="1" applyFill="1" applyAlignment="1">
      <alignment horizontal="center"/>
    </xf>
    <xf numFmtId="0" fontId="18" fillId="2" borderId="8" xfId="0" applyFont="1" applyFill="1" applyBorder="1" applyAlignment="1">
      <alignment horizontal="center"/>
    </xf>
    <xf numFmtId="0" fontId="18" fillId="2" borderId="9" xfId="0" applyFont="1" applyFill="1" applyBorder="1" applyAlignment="1">
      <alignment horizontal="center"/>
    </xf>
    <xf numFmtId="0" fontId="28" fillId="2" borderId="0" xfId="0" applyFont="1" applyFill="1" applyAlignment="1">
      <alignment horizontal="center" vertic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7" fillId="2" borderId="0" xfId="0" applyFont="1" applyFill="1" applyAlignment="1">
      <alignment horizontal="center"/>
    </xf>
    <xf numFmtId="0" fontId="27" fillId="2" borderId="0" xfId="0" applyFont="1" applyFill="1" applyAlignment="1">
      <alignment horizontal="center" vertical="center"/>
    </xf>
    <xf numFmtId="0" fontId="34" fillId="6" borderId="1"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12" xfId="0" applyFont="1" applyFill="1" applyBorder="1" applyAlignment="1">
      <alignment horizontal="center" vertical="center"/>
    </xf>
    <xf numFmtId="0" fontId="34" fillId="6" borderId="13" xfId="0" applyFont="1" applyFill="1" applyBorder="1" applyAlignment="1">
      <alignment horizontal="center" vertical="center"/>
    </xf>
    <xf numFmtId="0" fontId="21" fillId="6" borderId="7" xfId="0" applyFont="1" applyFill="1" applyBorder="1" applyAlignment="1">
      <alignment horizontal="center" vertical="center"/>
    </xf>
    <xf numFmtId="0" fontId="18" fillId="2" borderId="11" xfId="0" applyFont="1" applyFill="1" applyBorder="1" applyAlignment="1">
      <alignment horizontal="center"/>
    </xf>
    <xf numFmtId="0" fontId="28" fillId="2" borderId="0" xfId="0" applyFont="1" applyFill="1" applyAlignment="1">
      <alignment horizontal="center" vertical="center" wrapText="1"/>
    </xf>
    <xf numFmtId="0" fontId="34" fillId="6" borderId="26" xfId="0" applyFont="1" applyFill="1" applyBorder="1" applyAlignment="1">
      <alignment horizontal="center" vertical="center"/>
    </xf>
    <xf numFmtId="0" fontId="34" fillId="6" borderId="35" xfId="0" applyFont="1" applyFill="1" applyBorder="1" applyAlignment="1">
      <alignment horizontal="center" vertical="center"/>
    </xf>
    <xf numFmtId="0" fontId="34" fillId="6" borderId="27" xfId="0" applyFont="1" applyFill="1" applyBorder="1" applyAlignment="1">
      <alignment horizontal="center" vertical="center"/>
    </xf>
    <xf numFmtId="0" fontId="28" fillId="2" borderId="0" xfId="0" applyFont="1" applyFill="1" applyAlignment="1">
      <alignment horizontal="center" wrapText="1"/>
    </xf>
    <xf numFmtId="0" fontId="27" fillId="2" borderId="14" xfId="0" applyFont="1" applyFill="1" applyBorder="1" applyAlignment="1">
      <alignment horizontal="center" vertical="center"/>
    </xf>
    <xf numFmtId="0" fontId="21" fillId="6" borderId="22" xfId="0" applyFont="1" applyFill="1" applyBorder="1" applyAlignment="1">
      <alignment horizontal="center" vertical="center"/>
    </xf>
    <xf numFmtId="0" fontId="21" fillId="6" borderId="23" xfId="0" applyFont="1" applyFill="1" applyBorder="1" applyAlignment="1">
      <alignment horizontal="center" vertical="center"/>
    </xf>
    <xf numFmtId="0" fontId="21" fillId="6" borderId="24" xfId="0" applyFont="1" applyFill="1" applyBorder="1" applyAlignment="1">
      <alignment horizontal="center" vertical="center"/>
    </xf>
    <xf numFmtId="0" fontId="21" fillId="6" borderId="25" xfId="0" applyFont="1" applyFill="1" applyBorder="1" applyAlignment="1">
      <alignment horizontal="center" vertical="center"/>
    </xf>
    <xf numFmtId="0" fontId="21" fillId="6" borderId="15" xfId="0" applyFont="1" applyFill="1" applyBorder="1" applyAlignment="1">
      <alignment horizontal="center" vertical="center"/>
    </xf>
    <xf numFmtId="0" fontId="20" fillId="2" borderId="0" xfId="0" applyFont="1" applyFill="1" applyAlignment="1">
      <alignment horizontal="left" vertical="top" wrapText="1"/>
    </xf>
    <xf numFmtId="0" fontId="27" fillId="2" borderId="14" xfId="0" applyFont="1" applyFill="1" applyBorder="1" applyAlignment="1">
      <alignment horizontal="center" vertical="top" wrapText="1"/>
    </xf>
    <xf numFmtId="0" fontId="23" fillId="2" borderId="0" xfId="0" applyFont="1" applyFill="1" applyAlignment="1">
      <alignment horizontal="center" vertical="center" wrapText="1"/>
    </xf>
    <xf numFmtId="0" fontId="18" fillId="2" borderId="0" xfId="0" applyFont="1" applyFill="1" applyAlignment="1">
      <alignment horizontal="left"/>
    </xf>
    <xf numFmtId="0" fontId="28" fillId="2" borderId="0" xfId="0" applyFont="1" applyFill="1" applyAlignment="1">
      <alignment horizontal="center" vertical="top" wrapText="1"/>
    </xf>
    <xf numFmtId="0" fontId="28" fillId="2" borderId="0" xfId="0" applyFont="1" applyFill="1" applyAlignment="1">
      <alignment horizontal="center" vertical="top"/>
    </xf>
    <xf numFmtId="0" fontId="20" fillId="2" borderId="14" xfId="0" applyFont="1" applyFill="1" applyBorder="1" applyAlignment="1">
      <alignment horizontal="center" vertical="top"/>
    </xf>
    <xf numFmtId="0" fontId="21" fillId="6" borderId="1"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12" xfId="0" applyFont="1" applyFill="1" applyBorder="1" applyAlignment="1">
      <alignment horizontal="center" vertical="center"/>
    </xf>
    <xf numFmtId="0" fontId="21" fillId="6" borderId="13" xfId="0" applyFont="1" applyFill="1" applyBorder="1" applyAlignment="1">
      <alignment horizontal="center" vertical="center"/>
    </xf>
    <xf numFmtId="0" fontId="20" fillId="2" borderId="0" xfId="0" applyFont="1" applyFill="1" applyAlignment="1">
      <alignment horizontal="left" vertical="center" wrapText="1"/>
    </xf>
    <xf numFmtId="0" fontId="18" fillId="0" borderId="0" xfId="0" applyFont="1" applyFill="1" applyAlignment="1">
      <alignment horizontal="center"/>
    </xf>
    <xf numFmtId="0" fontId="18" fillId="2" borderId="12" xfId="0" applyFont="1" applyFill="1" applyBorder="1" applyAlignment="1">
      <alignment horizontal="center"/>
    </xf>
    <xf numFmtId="0" fontId="18" fillId="2" borderId="13" xfId="0" applyFont="1" applyFill="1" applyBorder="1" applyAlignment="1">
      <alignment horizontal="center"/>
    </xf>
    <xf numFmtId="0" fontId="18" fillId="0" borderId="0" xfId="0" applyFont="1" applyFill="1" applyAlignment="1">
      <alignment horizontal="center" vertical="center"/>
    </xf>
    <xf numFmtId="0" fontId="20" fillId="2" borderId="6" xfId="0" applyFont="1" applyFill="1" applyBorder="1" applyAlignment="1">
      <alignment horizontal="center" vertical="top"/>
    </xf>
    <xf numFmtId="0" fontId="21" fillId="6" borderId="10" xfId="0" applyFont="1" applyFill="1" applyBorder="1" applyAlignment="1">
      <alignment horizontal="center" vertical="center"/>
    </xf>
    <xf numFmtId="0" fontId="25" fillId="5" borderId="0" xfId="0" applyFont="1" applyFill="1" applyAlignment="1">
      <alignment horizontal="center" vertical="center"/>
    </xf>
    <xf numFmtId="0" fontId="18" fillId="0" borderId="0" xfId="0" applyFont="1" applyFill="1" applyAlignment="1">
      <alignment horizontal="center" vertical="top" wrapText="1"/>
    </xf>
    <xf numFmtId="0" fontId="18" fillId="0" borderId="0" xfId="0" applyFont="1" applyFill="1" applyAlignment="1">
      <alignment horizontal="center" vertical="top"/>
    </xf>
    <xf numFmtId="0" fontId="20" fillId="2" borderId="6" xfId="0" applyFont="1" applyFill="1" applyBorder="1" applyAlignment="1">
      <alignment horizontal="center" vertical="top" wrapText="1"/>
    </xf>
    <xf numFmtId="0" fontId="26" fillId="2" borderId="0" xfId="0" applyFont="1" applyFill="1" applyAlignment="1">
      <alignment horizontal="center" vertical="center" wrapText="1"/>
    </xf>
    <xf numFmtId="0" fontId="26" fillId="2" borderId="5" xfId="0" applyFont="1" applyFill="1" applyBorder="1" applyAlignment="1">
      <alignment horizontal="center" vertical="center" wrapText="1"/>
    </xf>
    <xf numFmtId="0" fontId="32" fillId="9" borderId="0" xfId="0" applyFont="1" applyFill="1" applyAlignment="1">
      <alignment horizontal="center"/>
    </xf>
    <xf numFmtId="0" fontId="31" fillId="9" borderId="0" xfId="0" applyFont="1" applyFill="1" applyAlignment="1">
      <alignment wrapText="1"/>
    </xf>
  </cellXfs>
  <cellStyles count="3">
    <cellStyle name="Normal" xfId="0" builtinId="0"/>
    <cellStyle name="Normal 6" xfId="2" xr:uid="{EE053988-D5DC-49E6-AC7E-20FBB90C200D}"/>
    <cellStyle name="Percent" xfId="1" builtinId="5"/>
  </cellStyles>
  <dxfs count="0"/>
  <tableStyles count="0" defaultTableStyle="TableStyleMedium2" defaultPivotStyle="PivotStyleLight16"/>
  <colors>
    <mruColors>
      <color rgb="FFF24C4C"/>
      <color rgb="FFEE9292"/>
      <color rgb="FFFEA4A4"/>
      <color rgb="FFFDA9A9"/>
      <color rgb="FFFEDEDE"/>
      <color rgb="FFFD7B7B"/>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'Macro Región Centro'!$X$11</c:f>
              <c:strCache>
                <c:ptCount val="1"/>
                <c:pt idx="0">
                  <c:v>Ejecutado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Centro'!$V$12:$V$19</c:f>
              <c:strCache>
                <c:ptCount val="8"/>
                <c:pt idx="0">
                  <c:v>Ayacucho</c:v>
                </c:pt>
                <c:pt idx="1">
                  <c:v>Áncash</c:v>
                </c:pt>
                <c:pt idx="2">
                  <c:v>Junín</c:v>
                </c:pt>
                <c:pt idx="3">
                  <c:v>Huánuco</c:v>
                </c:pt>
                <c:pt idx="4">
                  <c:v>Apurímac</c:v>
                </c:pt>
                <c:pt idx="5">
                  <c:v>Huancavelica</c:v>
                </c:pt>
                <c:pt idx="6">
                  <c:v>Pasco</c:v>
                </c:pt>
                <c:pt idx="7">
                  <c:v>Ica</c:v>
                </c:pt>
              </c:strCache>
            </c:strRef>
          </c:cat>
          <c:val>
            <c:numRef>
              <c:f>'Macro Región Centro'!$X$12:$X$19</c:f>
              <c:numCache>
                <c:formatCode>0</c:formatCode>
                <c:ptCount val="8"/>
                <c:pt idx="0">
                  <c:v>115.61425</c:v>
                </c:pt>
                <c:pt idx="1">
                  <c:v>54.425297</c:v>
                </c:pt>
                <c:pt idx="2">
                  <c:v>67.141886999999997</c:v>
                </c:pt>
                <c:pt idx="3">
                  <c:v>87.970703000000015</c:v>
                </c:pt>
                <c:pt idx="4">
                  <c:v>73.762054000000006</c:v>
                </c:pt>
                <c:pt idx="5">
                  <c:v>89.895803999999984</c:v>
                </c:pt>
                <c:pt idx="6">
                  <c:v>55.772204000000002</c:v>
                </c:pt>
                <c:pt idx="7">
                  <c:v>33.336306000000008</c:v>
                </c:pt>
              </c:numCache>
            </c:numRef>
          </c:val>
          <c:extLst>
            <c:ext xmlns:c16="http://schemas.microsoft.com/office/drawing/2014/chart" uri="{C3380CC4-5D6E-409C-BE32-E72D297353CC}">
              <c16:uniqueId val="{00000000-9082-44D2-A8C9-12A8F0E3A7F2}"/>
            </c:ext>
          </c:extLst>
        </c:ser>
        <c:ser>
          <c:idx val="1"/>
          <c:order val="1"/>
          <c:tx>
            <c:strRef>
              <c:f>'Macro Región Centro'!$Y$11</c:f>
              <c:strCache>
                <c:ptCount val="1"/>
                <c:pt idx="0">
                  <c:v>No Ejecutado</c:v>
                </c:pt>
              </c:strCache>
            </c:strRef>
          </c:tx>
          <c:spPr>
            <a:solidFill>
              <a:srgbClr val="FDA9A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Centro'!$V$12:$V$19</c:f>
              <c:strCache>
                <c:ptCount val="8"/>
                <c:pt idx="0">
                  <c:v>Ayacucho</c:v>
                </c:pt>
                <c:pt idx="1">
                  <c:v>Áncash</c:v>
                </c:pt>
                <c:pt idx="2">
                  <c:v>Junín</c:v>
                </c:pt>
                <c:pt idx="3">
                  <c:v>Huánuco</c:v>
                </c:pt>
                <c:pt idx="4">
                  <c:v>Apurímac</c:v>
                </c:pt>
                <c:pt idx="5">
                  <c:v>Huancavelica</c:v>
                </c:pt>
                <c:pt idx="6">
                  <c:v>Pasco</c:v>
                </c:pt>
                <c:pt idx="7">
                  <c:v>Ica</c:v>
                </c:pt>
              </c:strCache>
            </c:strRef>
          </c:cat>
          <c:val>
            <c:numRef>
              <c:f>'Macro Región Centro'!$Y$12:$Y$19</c:f>
              <c:numCache>
                <c:formatCode>0</c:formatCode>
                <c:ptCount val="8"/>
                <c:pt idx="0">
                  <c:v>97.657880000000006</c:v>
                </c:pt>
                <c:pt idx="1">
                  <c:v>126.00769899999997</c:v>
                </c:pt>
                <c:pt idx="2">
                  <c:v>48.865386999999998</c:v>
                </c:pt>
                <c:pt idx="3">
                  <c:v>17.100684999999999</c:v>
                </c:pt>
                <c:pt idx="4">
                  <c:v>21.978054999999983</c:v>
                </c:pt>
                <c:pt idx="5">
                  <c:v>5.5570280000000309</c:v>
                </c:pt>
                <c:pt idx="6">
                  <c:v>23.776658000000012</c:v>
                </c:pt>
                <c:pt idx="7">
                  <c:v>22.515405999999992</c:v>
                </c:pt>
              </c:numCache>
            </c:numRef>
          </c:val>
          <c:extLst>
            <c:ext xmlns:c16="http://schemas.microsoft.com/office/drawing/2014/chart" uri="{C3380CC4-5D6E-409C-BE32-E72D297353CC}">
              <c16:uniqueId val="{00000001-9082-44D2-A8C9-12A8F0E3A7F2}"/>
            </c:ext>
          </c:extLst>
        </c:ser>
        <c:dLbls>
          <c:showLegendKey val="0"/>
          <c:showVal val="0"/>
          <c:showCatName val="0"/>
          <c:showSerName val="0"/>
          <c:showPercent val="0"/>
          <c:showBubbleSize val="0"/>
        </c:dLbls>
        <c:gapWidth val="150"/>
        <c:overlap val="100"/>
        <c:axId val="1637969919"/>
        <c:axId val="1682886207"/>
      </c:barChart>
      <c:lineChart>
        <c:grouping val="stacked"/>
        <c:varyColors val="0"/>
        <c:ser>
          <c:idx val="2"/>
          <c:order val="2"/>
          <c:tx>
            <c:strRef>
              <c:f>'Macro Región Centro'!$Z$11</c:f>
              <c:strCache>
                <c:ptCount val="1"/>
                <c:pt idx="0">
                  <c:v>Avance</c:v>
                </c:pt>
              </c:strCache>
            </c:strRef>
          </c:tx>
          <c:spPr>
            <a:ln w="28575" cap="rnd">
              <a:noFill/>
              <a:round/>
            </a:ln>
            <a:effectLst/>
          </c:spPr>
          <c:marker>
            <c:symbol val="dash"/>
            <c:size val="7"/>
            <c:spPr>
              <a:solidFill>
                <a:schemeClr val="accent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rgbClr val="0070C0"/>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Centro'!$V$12:$V$19</c:f>
              <c:strCache>
                <c:ptCount val="8"/>
                <c:pt idx="0">
                  <c:v>Ayacucho</c:v>
                </c:pt>
                <c:pt idx="1">
                  <c:v>Áncash</c:v>
                </c:pt>
                <c:pt idx="2">
                  <c:v>Junín</c:v>
                </c:pt>
                <c:pt idx="3">
                  <c:v>Huánuco</c:v>
                </c:pt>
                <c:pt idx="4">
                  <c:v>Apurímac</c:v>
                </c:pt>
                <c:pt idx="5">
                  <c:v>Huancavelica</c:v>
                </c:pt>
                <c:pt idx="6">
                  <c:v>Pasco</c:v>
                </c:pt>
                <c:pt idx="7">
                  <c:v>Ica</c:v>
                </c:pt>
              </c:strCache>
            </c:strRef>
          </c:cat>
          <c:val>
            <c:numRef>
              <c:f>'Macro Región Centro'!$Z$12:$Z$19</c:f>
              <c:numCache>
                <c:formatCode>0.0%</c:formatCode>
                <c:ptCount val="8"/>
                <c:pt idx="0">
                  <c:v>0.54209731951380613</c:v>
                </c:pt>
                <c:pt idx="1">
                  <c:v>0.30163716286127629</c:v>
                </c:pt>
                <c:pt idx="2">
                  <c:v>0.57877307762614949</c:v>
                </c:pt>
                <c:pt idx="3">
                  <c:v>0.83724698678197729</c:v>
                </c:pt>
                <c:pt idx="4">
                  <c:v>0.77044046398568455</c:v>
                </c:pt>
                <c:pt idx="5">
                  <c:v>0.94178247115811053</c:v>
                </c:pt>
                <c:pt idx="6">
                  <c:v>0.70110624586936254</c:v>
                </c:pt>
                <c:pt idx="7">
                  <c:v>0.59687169481931024</c:v>
                </c:pt>
              </c:numCache>
            </c:numRef>
          </c:val>
          <c:smooth val="0"/>
          <c:extLst>
            <c:ext xmlns:c16="http://schemas.microsoft.com/office/drawing/2014/chart" uri="{C3380CC4-5D6E-409C-BE32-E72D297353CC}">
              <c16:uniqueId val="{00000002-9082-44D2-A8C9-12A8F0E3A7F2}"/>
            </c:ext>
          </c:extLst>
        </c:ser>
        <c:dLbls>
          <c:showLegendKey val="0"/>
          <c:showVal val="0"/>
          <c:showCatName val="0"/>
          <c:showSerName val="0"/>
          <c:showPercent val="0"/>
          <c:showBubbleSize val="0"/>
        </c:dLbls>
        <c:marker val="1"/>
        <c:smooth val="0"/>
        <c:axId val="1926906127"/>
        <c:axId val="1682894943"/>
      </c:lineChart>
      <c:catAx>
        <c:axId val="1637969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s-ES"/>
          </a:p>
        </c:txPr>
        <c:crossAx val="1682886207"/>
        <c:crosses val="autoZero"/>
        <c:auto val="1"/>
        <c:lblAlgn val="ctr"/>
        <c:lblOffset val="100"/>
        <c:noMultiLvlLbl val="0"/>
      </c:catAx>
      <c:valAx>
        <c:axId val="1682886207"/>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637969919"/>
        <c:crosses val="autoZero"/>
        <c:crossBetween val="between"/>
      </c:valAx>
      <c:valAx>
        <c:axId val="1682894943"/>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926906127"/>
        <c:crosses val="max"/>
        <c:crossBetween val="between"/>
      </c:valAx>
      <c:catAx>
        <c:axId val="1926906127"/>
        <c:scaling>
          <c:orientation val="minMax"/>
        </c:scaling>
        <c:delete val="1"/>
        <c:axPos val="b"/>
        <c:numFmt formatCode="General" sourceLinked="1"/>
        <c:majorTickMark val="out"/>
        <c:minorTickMark val="none"/>
        <c:tickLblPos val="nextTo"/>
        <c:crossAx val="1682894943"/>
        <c:crosses val="autoZero"/>
        <c:auto val="1"/>
        <c:lblAlgn val="ctr"/>
        <c:lblOffset val="100"/>
        <c:noMultiLvlLbl val="0"/>
      </c:cat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rgbClr val="0070C0"/>
                </a:solidFill>
                <a:latin typeface="Arial Narrow" panose="020B0606020202030204" pitchFamily="34" charset="0"/>
                <a:ea typeface="+mn-ea"/>
                <a:cs typeface="+mn-cs"/>
              </a:defRPr>
            </a:pPr>
            <a:endParaRPr lang="es-ES"/>
          </a:p>
        </c:txPr>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59259259259261E-2"/>
          <c:y val="6.173611111111111E-2"/>
          <c:w val="0.89205407407407411"/>
          <c:h val="0.76763819444444448"/>
        </c:manualLayout>
      </c:layout>
      <c:barChart>
        <c:barDir val="col"/>
        <c:grouping val="clustered"/>
        <c:varyColors val="0"/>
        <c:ser>
          <c:idx val="0"/>
          <c:order val="0"/>
          <c:tx>
            <c:strRef>
              <c:f>'Macro Región Centro'!$W$31</c:f>
              <c:strCache>
                <c:ptCount val="1"/>
                <c:pt idx="0">
                  <c:v>Presupuesto</c:v>
                </c:pt>
              </c:strCache>
            </c:strRef>
          </c:tx>
          <c:spPr>
            <a:solidFill>
              <a:srgbClr val="FDA9A9"/>
            </a:solidFill>
            <a:ln>
              <a:noFill/>
            </a:ln>
            <a:effectLst/>
          </c:spPr>
          <c:invertIfNegative val="0"/>
          <c:dLbls>
            <c:dLbl>
              <c:idx val="2"/>
              <c:layout>
                <c:manualLayout>
                  <c:x val="-2.3518518518518949E-3"/>
                  <c:y val="2.6458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06-411D-A23D-EA5E0AB202C1}"/>
                </c:ext>
              </c:extLst>
            </c:dLbl>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Centro'!$V$32:$V$39</c:f>
              <c:strCache>
                <c:ptCount val="8"/>
                <c:pt idx="0">
                  <c:v>Ayacucho</c:v>
                </c:pt>
                <c:pt idx="1">
                  <c:v>Áncash</c:v>
                </c:pt>
                <c:pt idx="2">
                  <c:v>Junín</c:v>
                </c:pt>
                <c:pt idx="3">
                  <c:v>Huánuco</c:v>
                </c:pt>
                <c:pt idx="4">
                  <c:v>Apurímac</c:v>
                </c:pt>
                <c:pt idx="5">
                  <c:v>Huancavelica</c:v>
                </c:pt>
                <c:pt idx="6">
                  <c:v>Pasco</c:v>
                </c:pt>
                <c:pt idx="7">
                  <c:v>Ica</c:v>
                </c:pt>
              </c:strCache>
            </c:strRef>
          </c:cat>
          <c:val>
            <c:numRef>
              <c:f>'Macro Región Centro'!$W$32:$W$39</c:f>
              <c:numCache>
                <c:formatCode>#,##0.0</c:formatCode>
                <c:ptCount val="8"/>
                <c:pt idx="0">
                  <c:v>213.27213</c:v>
                </c:pt>
                <c:pt idx="1">
                  <c:v>180.43299599999997</c:v>
                </c:pt>
                <c:pt idx="2">
                  <c:v>116.007274</c:v>
                </c:pt>
                <c:pt idx="3">
                  <c:v>105.07138800000001</c:v>
                </c:pt>
                <c:pt idx="4">
                  <c:v>95.74010899999999</c:v>
                </c:pt>
                <c:pt idx="5">
                  <c:v>95.452832000000015</c:v>
                </c:pt>
                <c:pt idx="6">
                  <c:v>79.548862000000014</c:v>
                </c:pt>
                <c:pt idx="7">
                  <c:v>55.851711999999999</c:v>
                </c:pt>
              </c:numCache>
            </c:numRef>
          </c:val>
          <c:extLst>
            <c:ext xmlns:c16="http://schemas.microsoft.com/office/drawing/2014/chart" uri="{C3380CC4-5D6E-409C-BE32-E72D297353CC}">
              <c16:uniqueId val="{00000000-2F06-411D-A23D-EA5E0AB202C1}"/>
            </c:ext>
          </c:extLst>
        </c:ser>
        <c:dLbls>
          <c:showLegendKey val="0"/>
          <c:showVal val="0"/>
          <c:showCatName val="0"/>
          <c:showSerName val="0"/>
          <c:showPercent val="0"/>
          <c:showBubbleSize val="0"/>
        </c:dLbls>
        <c:gapWidth val="68"/>
        <c:overlap val="79"/>
        <c:axId val="2005005391"/>
        <c:axId val="1682912415"/>
      </c:barChart>
      <c:lineChart>
        <c:grouping val="stacked"/>
        <c:varyColors val="0"/>
        <c:ser>
          <c:idx val="1"/>
          <c:order val="1"/>
          <c:tx>
            <c:strRef>
              <c:f>'Macro Región Centro'!$X$31</c:f>
              <c:strCache>
                <c:ptCount val="1"/>
                <c:pt idx="0">
                  <c:v>Avance</c:v>
                </c:pt>
              </c:strCache>
            </c:strRef>
          </c:tx>
          <c:spPr>
            <a:ln w="28575" cap="rnd">
              <a:noFill/>
              <a:round/>
            </a:ln>
            <a:effectLst/>
          </c:spPr>
          <c:marker>
            <c:symbol val="circle"/>
            <c:size val="27"/>
            <c:spPr>
              <a:solidFill>
                <a:schemeClr val="bg1"/>
              </a:solidFill>
              <a:ln w="19050">
                <a:solidFill>
                  <a:srgbClr val="C0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Centro'!$V$32:$V$39</c:f>
              <c:strCache>
                <c:ptCount val="8"/>
                <c:pt idx="0">
                  <c:v>Ayacucho</c:v>
                </c:pt>
                <c:pt idx="1">
                  <c:v>Áncash</c:v>
                </c:pt>
                <c:pt idx="2">
                  <c:v>Junín</c:v>
                </c:pt>
                <c:pt idx="3">
                  <c:v>Huánuco</c:v>
                </c:pt>
                <c:pt idx="4">
                  <c:v>Apurímac</c:v>
                </c:pt>
                <c:pt idx="5">
                  <c:v>Huancavelica</c:v>
                </c:pt>
                <c:pt idx="6">
                  <c:v>Pasco</c:v>
                </c:pt>
                <c:pt idx="7">
                  <c:v>Ica</c:v>
                </c:pt>
              </c:strCache>
            </c:strRef>
          </c:cat>
          <c:val>
            <c:numRef>
              <c:f>'Macro Región Centro'!$X$32:$X$39</c:f>
              <c:numCache>
                <c:formatCode>0.0%</c:formatCode>
                <c:ptCount val="8"/>
                <c:pt idx="0">
                  <c:v>0.54209731951380613</c:v>
                </c:pt>
                <c:pt idx="1">
                  <c:v>0.30163716286127629</c:v>
                </c:pt>
                <c:pt idx="2">
                  <c:v>0.57877307762614949</c:v>
                </c:pt>
                <c:pt idx="3">
                  <c:v>0.83724698678197729</c:v>
                </c:pt>
                <c:pt idx="4">
                  <c:v>0.77044046398568455</c:v>
                </c:pt>
                <c:pt idx="5">
                  <c:v>0.94178247115811053</c:v>
                </c:pt>
                <c:pt idx="6">
                  <c:v>0.70110624586936254</c:v>
                </c:pt>
                <c:pt idx="7">
                  <c:v>0.59687169481931024</c:v>
                </c:pt>
              </c:numCache>
            </c:numRef>
          </c:val>
          <c:smooth val="0"/>
          <c:extLst>
            <c:ext xmlns:c16="http://schemas.microsoft.com/office/drawing/2014/chart" uri="{C3380CC4-5D6E-409C-BE32-E72D297353CC}">
              <c16:uniqueId val="{00000001-2F06-411D-A23D-EA5E0AB202C1}"/>
            </c:ext>
          </c:extLst>
        </c:ser>
        <c:dLbls>
          <c:showLegendKey val="0"/>
          <c:showVal val="0"/>
          <c:showCatName val="0"/>
          <c:showSerName val="0"/>
          <c:showPercent val="0"/>
          <c:showBubbleSize val="0"/>
        </c:dLbls>
        <c:marker val="1"/>
        <c:smooth val="0"/>
        <c:axId val="1999420111"/>
        <c:axId val="1682891199"/>
      </c:lineChart>
      <c:catAx>
        <c:axId val="199942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s-ES"/>
          </a:p>
        </c:txPr>
        <c:crossAx val="1682891199"/>
        <c:crosses val="autoZero"/>
        <c:auto val="1"/>
        <c:lblAlgn val="ctr"/>
        <c:lblOffset val="100"/>
        <c:noMultiLvlLbl val="0"/>
      </c:catAx>
      <c:valAx>
        <c:axId val="1682891199"/>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999420111"/>
        <c:crosses val="autoZero"/>
        <c:crossBetween val="between"/>
      </c:valAx>
      <c:valAx>
        <c:axId val="1682912415"/>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2005005391"/>
        <c:crosses val="max"/>
        <c:crossBetween val="between"/>
      </c:valAx>
      <c:catAx>
        <c:axId val="2005005391"/>
        <c:scaling>
          <c:orientation val="minMax"/>
        </c:scaling>
        <c:delete val="1"/>
        <c:axPos val="b"/>
        <c:numFmt formatCode="General" sourceLinked="1"/>
        <c:majorTickMark val="out"/>
        <c:minorTickMark val="none"/>
        <c:tickLblPos val="nextTo"/>
        <c:crossAx val="168291241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72222222222215"/>
          <c:y val="3.328715277777778E-2"/>
          <c:w val="0.49566629629629627"/>
          <c:h val="0.92937430555555556"/>
        </c:manualLayout>
      </c:layout>
      <c:doughnutChart>
        <c:varyColors val="1"/>
        <c:ser>
          <c:idx val="0"/>
          <c:order val="0"/>
          <c:dPt>
            <c:idx val="0"/>
            <c:bubble3D val="0"/>
            <c:spPr>
              <a:pattFill prst="pct5">
                <a:fgClr>
                  <a:schemeClr val="tx1">
                    <a:lumMod val="50000"/>
                    <a:lumOff val="50000"/>
                  </a:schemeClr>
                </a:fgClr>
                <a:bgClr>
                  <a:schemeClr val="bg1"/>
                </a:bgClr>
              </a:pattFill>
              <a:ln w="9525">
                <a:solidFill>
                  <a:srgbClr val="C00000"/>
                </a:solidFill>
              </a:ln>
              <a:effectLst/>
            </c:spPr>
            <c:extLst>
              <c:ext xmlns:c16="http://schemas.microsoft.com/office/drawing/2014/chart" uri="{C3380CC4-5D6E-409C-BE32-E72D297353CC}">
                <c16:uniqueId val="{00000001-C02E-4CE5-BFF6-360349E4776C}"/>
              </c:ext>
            </c:extLst>
          </c:dPt>
          <c:dPt>
            <c:idx val="1"/>
            <c:bubble3D val="0"/>
            <c:spPr>
              <a:pattFill prst="horzBrick">
                <a:fgClr>
                  <a:srgbClr val="C00000"/>
                </a:fgClr>
                <a:bgClr>
                  <a:schemeClr val="bg1"/>
                </a:bgClr>
              </a:pattFill>
              <a:ln w="9525">
                <a:solidFill>
                  <a:srgbClr val="C00000"/>
                </a:solidFill>
              </a:ln>
              <a:effectLst/>
            </c:spPr>
            <c:extLst>
              <c:ext xmlns:c16="http://schemas.microsoft.com/office/drawing/2014/chart" uri="{C3380CC4-5D6E-409C-BE32-E72D297353CC}">
                <c16:uniqueId val="{00000002-C02E-4CE5-BFF6-360349E4776C}"/>
              </c:ext>
            </c:extLst>
          </c:dPt>
          <c:dPt>
            <c:idx val="2"/>
            <c:bubble3D val="0"/>
            <c:spPr>
              <a:pattFill prst="horzBrick">
                <a:fgClr>
                  <a:srgbClr val="C00000"/>
                </a:fgClr>
                <a:bgClr>
                  <a:srgbClr val="EE9292"/>
                </a:bgClr>
              </a:pattFill>
              <a:ln w="9525">
                <a:solidFill>
                  <a:srgbClr val="C00000"/>
                </a:solidFill>
              </a:ln>
              <a:effectLst/>
            </c:spPr>
            <c:extLst>
              <c:ext xmlns:c16="http://schemas.microsoft.com/office/drawing/2014/chart" uri="{C3380CC4-5D6E-409C-BE32-E72D297353CC}">
                <c16:uniqueId val="{00000003-C02E-4CE5-BFF6-360349E4776C}"/>
              </c:ext>
            </c:extLst>
          </c:dPt>
          <c:dPt>
            <c:idx val="3"/>
            <c:bubble3D val="0"/>
            <c:spPr>
              <a:pattFill prst="horzBrick">
                <a:fgClr>
                  <a:srgbClr val="C00000"/>
                </a:fgClr>
                <a:bgClr>
                  <a:srgbClr val="F24C4C"/>
                </a:bgClr>
              </a:pattFill>
              <a:ln w="9525">
                <a:solidFill>
                  <a:srgbClr val="C00000"/>
                </a:solidFill>
              </a:ln>
              <a:effectLst/>
            </c:spPr>
            <c:extLst>
              <c:ext xmlns:c16="http://schemas.microsoft.com/office/drawing/2014/chart" uri="{C3380CC4-5D6E-409C-BE32-E72D297353CC}">
                <c16:uniqueId val="{00000004-C02E-4CE5-BFF6-360349E4776C}"/>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Región Centro'!$U$54:$U$57</c:f>
              <c:strCache>
                <c:ptCount val="4"/>
                <c:pt idx="0">
                  <c:v>No ejecutado</c:v>
                </c:pt>
                <c:pt idx="1">
                  <c:v>Menor al 50%</c:v>
                </c:pt>
                <c:pt idx="2">
                  <c:v>Mayor al 50%</c:v>
                </c:pt>
                <c:pt idx="3">
                  <c:v>Al 100%</c:v>
                </c:pt>
              </c:strCache>
            </c:strRef>
          </c:cat>
          <c:val>
            <c:numRef>
              <c:f>'Macro Región Centro'!$V$54:$V$57</c:f>
              <c:numCache>
                <c:formatCode>#,##0</c:formatCode>
                <c:ptCount val="4"/>
                <c:pt idx="0">
                  <c:v>22.992887000000003</c:v>
                </c:pt>
                <c:pt idx="1">
                  <c:v>363.92937299999994</c:v>
                </c:pt>
                <c:pt idx="2">
                  <c:v>512.89914699999997</c:v>
                </c:pt>
                <c:pt idx="3">
                  <c:v>41.555896000000004</c:v>
                </c:pt>
              </c:numCache>
            </c:numRef>
          </c:val>
          <c:extLst>
            <c:ext xmlns:c16="http://schemas.microsoft.com/office/drawing/2014/chart" uri="{C3380CC4-5D6E-409C-BE32-E72D297353CC}">
              <c16:uniqueId val="{00000000-C02E-4CE5-BFF6-360349E4776C}"/>
            </c:ext>
          </c:extLst>
        </c:ser>
        <c:dLbls>
          <c:showLegendKey val="0"/>
          <c:showVal val="0"/>
          <c:showCatName val="0"/>
          <c:showSerName val="0"/>
          <c:showPercent val="0"/>
          <c:showBubbleSize val="0"/>
          <c:showLeaderLines val="1"/>
        </c:dLbls>
        <c:firstSliceAng val="0"/>
        <c:holeSize val="66"/>
      </c:doughnutChart>
      <c:spPr>
        <a:noFill/>
        <a:ln>
          <a:noFill/>
        </a:ln>
        <a:effectLst/>
      </c:spPr>
    </c:plotArea>
    <c:legend>
      <c:legendPos val="b"/>
      <c:layout>
        <c:manualLayout>
          <c:xMode val="edge"/>
          <c:yMode val="edge"/>
          <c:x val="0.42816592592592595"/>
          <c:y val="0.34229097222222221"/>
          <c:w val="0.19709370370370372"/>
          <c:h val="0.3208454861111111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0.11574074074074074"/>
          <c:w val="0.93888888888888888"/>
          <c:h val="0.62009988334791477"/>
        </c:manualLayout>
      </c:layout>
      <c:barChart>
        <c:barDir val="col"/>
        <c:grouping val="clustered"/>
        <c:varyColors val="0"/>
        <c:ser>
          <c:idx val="0"/>
          <c:order val="0"/>
          <c:tx>
            <c:strRef>
              <c:f>'Macro Región Centro'!$V$78</c:f>
              <c:strCache>
                <c:ptCount val="1"/>
                <c:pt idx="0">
                  <c:v>Gobierno Nacional</c:v>
                </c:pt>
              </c:strCache>
            </c:strRef>
          </c:tx>
          <c:spPr>
            <a:solidFill>
              <a:srgbClr val="EE9292"/>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rgbClr val="F24C4C"/>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Centro'!$W$77:$Z$77</c:f>
              <c:strCache>
                <c:ptCount val="4"/>
                <c:pt idx="0">
                  <c:v>Salud 
Individual</c:v>
                </c:pt>
                <c:pt idx="1">
                  <c:v>Salud 
Colectiva</c:v>
                </c:pt>
                <c:pt idx="2">
                  <c:v>Otros 1/</c:v>
                </c:pt>
                <c:pt idx="3">
                  <c:v>total</c:v>
                </c:pt>
              </c:strCache>
            </c:strRef>
          </c:cat>
          <c:val>
            <c:numRef>
              <c:f>'Macro Región Centro'!$W$78:$Z$78</c:f>
              <c:numCache>
                <c:formatCode>0.0%</c:formatCode>
                <c:ptCount val="4"/>
                <c:pt idx="0">
                  <c:v>0.56005514876349127</c:v>
                </c:pt>
                <c:pt idx="3">
                  <c:v>0.56005514876349127</c:v>
                </c:pt>
              </c:numCache>
            </c:numRef>
          </c:val>
          <c:extLst>
            <c:ext xmlns:c16="http://schemas.microsoft.com/office/drawing/2014/chart" uri="{C3380CC4-5D6E-409C-BE32-E72D297353CC}">
              <c16:uniqueId val="{00000000-EDBC-4F55-A003-4DBFFB96C2ED}"/>
            </c:ext>
          </c:extLst>
        </c:ser>
        <c:ser>
          <c:idx val="1"/>
          <c:order val="1"/>
          <c:tx>
            <c:strRef>
              <c:f>'Macro Región Centro'!$V$79</c:f>
              <c:strCache>
                <c:ptCount val="1"/>
                <c:pt idx="0">
                  <c:v>Gobierno Regional</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chemeClr val="tx2">
                        <a:lumMod val="75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Centro'!$W$77:$Z$77</c:f>
              <c:strCache>
                <c:ptCount val="4"/>
                <c:pt idx="0">
                  <c:v>Salud 
Individual</c:v>
                </c:pt>
                <c:pt idx="1">
                  <c:v>Salud 
Colectiva</c:v>
                </c:pt>
                <c:pt idx="2">
                  <c:v>Otros 1/</c:v>
                </c:pt>
                <c:pt idx="3">
                  <c:v>total</c:v>
                </c:pt>
              </c:strCache>
            </c:strRef>
          </c:cat>
          <c:val>
            <c:numRef>
              <c:f>'Macro Región Centro'!$W$79:$Z$79</c:f>
              <c:numCache>
                <c:formatCode>0.0%</c:formatCode>
                <c:ptCount val="4"/>
                <c:pt idx="0">
                  <c:v>0.6359461055942861</c:v>
                </c:pt>
                <c:pt idx="1">
                  <c:v>0.88967489290869195</c:v>
                </c:pt>
                <c:pt idx="2">
                  <c:v>0.88503485631223378</c:v>
                </c:pt>
                <c:pt idx="3">
                  <c:v>0.6410303447607737</c:v>
                </c:pt>
              </c:numCache>
            </c:numRef>
          </c:val>
          <c:extLst>
            <c:ext xmlns:c16="http://schemas.microsoft.com/office/drawing/2014/chart" uri="{C3380CC4-5D6E-409C-BE32-E72D297353CC}">
              <c16:uniqueId val="{00000001-EDBC-4F55-A003-4DBFFB96C2ED}"/>
            </c:ext>
          </c:extLst>
        </c:ser>
        <c:ser>
          <c:idx val="2"/>
          <c:order val="2"/>
          <c:tx>
            <c:strRef>
              <c:f>'Macro Región Centro'!$V$80</c:f>
              <c:strCache>
                <c:ptCount val="1"/>
                <c:pt idx="0">
                  <c:v>Gobierno Local</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chemeClr val="accent6">
                        <a:lumMod val="75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Centro'!$W$77:$Z$77</c:f>
              <c:strCache>
                <c:ptCount val="4"/>
                <c:pt idx="0">
                  <c:v>Salud 
Individual</c:v>
                </c:pt>
                <c:pt idx="1">
                  <c:v>Salud 
Colectiva</c:v>
                </c:pt>
                <c:pt idx="2">
                  <c:v>Otros 1/</c:v>
                </c:pt>
                <c:pt idx="3">
                  <c:v>total</c:v>
                </c:pt>
              </c:strCache>
            </c:strRef>
          </c:cat>
          <c:val>
            <c:numRef>
              <c:f>'Macro Región Centro'!$W$80:$Z$80</c:f>
              <c:numCache>
                <c:formatCode>0.0%</c:formatCode>
                <c:ptCount val="4"/>
                <c:pt idx="0">
                  <c:v>0.5424846308064909</c:v>
                </c:pt>
                <c:pt idx="1">
                  <c:v>0.68664661470987798</c:v>
                </c:pt>
                <c:pt idx="2">
                  <c:v>0.32643710255131303</c:v>
                </c:pt>
                <c:pt idx="3">
                  <c:v>0.57944472931980107</c:v>
                </c:pt>
              </c:numCache>
            </c:numRef>
          </c:val>
          <c:extLst>
            <c:ext xmlns:c16="http://schemas.microsoft.com/office/drawing/2014/chart" uri="{C3380CC4-5D6E-409C-BE32-E72D297353CC}">
              <c16:uniqueId val="{00000002-EDBC-4F55-A003-4DBFFB96C2ED}"/>
            </c:ext>
          </c:extLst>
        </c:ser>
        <c:dLbls>
          <c:showLegendKey val="0"/>
          <c:showVal val="0"/>
          <c:showCatName val="0"/>
          <c:showSerName val="0"/>
          <c:showPercent val="0"/>
          <c:showBubbleSize val="0"/>
        </c:dLbls>
        <c:gapWidth val="219"/>
        <c:overlap val="-27"/>
        <c:axId val="1823506719"/>
        <c:axId val="1682905343"/>
      </c:barChart>
      <c:catAx>
        <c:axId val="1823506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crossAx val="1682905343"/>
        <c:crosses val="autoZero"/>
        <c:auto val="1"/>
        <c:lblAlgn val="ctr"/>
        <c:lblOffset val="100"/>
        <c:noMultiLvlLbl val="0"/>
      </c:catAx>
      <c:valAx>
        <c:axId val="1682905343"/>
        <c:scaling>
          <c:orientation val="minMax"/>
        </c:scaling>
        <c:delete val="1"/>
        <c:axPos val="l"/>
        <c:numFmt formatCode="0.0%" sourceLinked="1"/>
        <c:majorTickMark val="none"/>
        <c:minorTickMark val="none"/>
        <c:tickLblPos val="nextTo"/>
        <c:crossAx val="1823506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327660" y="662940"/>
    <xdr:ext cx="3470413" cy="3683691"/>
    <xdr:pic>
      <xdr:nvPicPr>
        <xdr:cNvPr id="2" name="1 Imagen">
          <a:extLst>
            <a:ext uri="{FF2B5EF4-FFF2-40B4-BE49-F238E27FC236}">
              <a16:creationId xmlns:a16="http://schemas.microsoft.com/office/drawing/2014/main" id="{80E1216F-A851-4FF3-BE90-0CA5AF8B5B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61" t="9168" r="23016" b="8878"/>
        <a:stretch/>
      </xdr:blipFill>
      <xdr:spPr>
        <a:xfrm>
          <a:off x="327660" y="662940"/>
          <a:ext cx="3470413" cy="3683691"/>
        </a:xfrm>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3224F2EF-09DB-412F-8DE7-15706139C49D}"/>
            </a:ext>
          </a:extLst>
        </xdr:cNvPr>
        <xdr:cNvSpPr/>
      </xdr:nvSpPr>
      <xdr:spPr>
        <a:xfrm>
          <a:off x="1663636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0</xdr:col>
      <xdr:colOff>767715</xdr:colOff>
      <xdr:row>5</xdr:row>
      <xdr:rowOff>131556</xdr:rowOff>
    </xdr:to>
    <xdr:pic>
      <xdr:nvPicPr>
        <xdr:cNvPr id="3" name="1 Imagen">
          <a:extLst>
            <a:ext uri="{FF2B5EF4-FFF2-40B4-BE49-F238E27FC236}">
              <a16:creationId xmlns:a16="http://schemas.microsoft.com/office/drawing/2014/main" id="{FD0E144C-F40C-44BE-9B24-4B13D97BEA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D391E77E-E2ED-4C23-AC4A-5C9C6D2AF76A}"/>
            </a:ext>
          </a:extLst>
        </xdr:cNvPr>
        <xdr:cNvSpPr/>
      </xdr:nvSpPr>
      <xdr:spPr>
        <a:xfrm>
          <a:off x="1663636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0</xdr:col>
      <xdr:colOff>767715</xdr:colOff>
      <xdr:row>5</xdr:row>
      <xdr:rowOff>131556</xdr:rowOff>
    </xdr:to>
    <xdr:pic>
      <xdr:nvPicPr>
        <xdr:cNvPr id="3" name="1 Imagen">
          <a:extLst>
            <a:ext uri="{FF2B5EF4-FFF2-40B4-BE49-F238E27FC236}">
              <a16:creationId xmlns:a16="http://schemas.microsoft.com/office/drawing/2014/main" id="{15574BAE-3029-41B2-81D5-72B22B4F72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701040" y="495300"/>
    <xdr:ext cx="3470413" cy="3683691"/>
    <xdr:pic>
      <xdr:nvPicPr>
        <xdr:cNvPr id="2" name="1 Imagen">
          <a:extLst>
            <a:ext uri="{FF2B5EF4-FFF2-40B4-BE49-F238E27FC236}">
              <a16:creationId xmlns:a16="http://schemas.microsoft.com/office/drawing/2014/main" id="{336F77F0-760F-4743-B797-B958B9EB6D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61" t="9168" r="23016" b="8878"/>
        <a:stretch/>
      </xdr:blipFill>
      <xdr:spPr>
        <a:xfrm>
          <a:off x="701040" y="495300"/>
          <a:ext cx="3470413" cy="3683691"/>
        </a:xfrm>
        <a:prstGeom prst="rect">
          <a:avLst/>
        </a:prstGeom>
      </xdr:spPr>
    </xdr:pic>
    <xdr:clientData/>
  </xdr:absoluteAnchor>
  <xdr:twoCellAnchor>
    <xdr:from>
      <xdr:col>9</xdr:col>
      <xdr:colOff>504825</xdr:colOff>
      <xdr:row>8</xdr:row>
      <xdr:rowOff>71709</xdr:rowOff>
    </xdr:from>
    <xdr:to>
      <xdr:col>10</xdr:col>
      <xdr:colOff>75225</xdr:colOff>
      <xdr:row>8</xdr:row>
      <xdr:rowOff>251709</xdr:rowOff>
    </xdr:to>
    <xdr:grpSp>
      <xdr:nvGrpSpPr>
        <xdr:cNvPr id="3" name="2 Grupo">
          <a:extLst>
            <a:ext uri="{FF2B5EF4-FFF2-40B4-BE49-F238E27FC236}">
              <a16:creationId xmlns:a16="http://schemas.microsoft.com/office/drawing/2014/main" id="{63849EFD-8193-4F90-8D5B-B11E26C59117}"/>
            </a:ext>
          </a:extLst>
        </xdr:cNvPr>
        <xdr:cNvGrpSpPr/>
      </xdr:nvGrpSpPr>
      <xdr:grpSpPr>
        <a:xfrm>
          <a:off x="5991225" y="1725249"/>
          <a:ext cx="180000" cy="180000"/>
          <a:chOff x="5800725" y="875070"/>
          <a:chExt cx="219075" cy="213952"/>
        </a:xfrm>
      </xdr:grpSpPr>
      <xdr:sp macro="" textlink="">
        <xdr:nvSpPr>
          <xdr:cNvPr id="4" name="3 Elipse">
            <a:extLst>
              <a:ext uri="{FF2B5EF4-FFF2-40B4-BE49-F238E27FC236}">
                <a16:creationId xmlns:a16="http://schemas.microsoft.com/office/drawing/2014/main" id="{49CF5F0D-57D1-4339-9E6A-B31A21E0850F}"/>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5" name="4 Rectángulo">
            <a:extLst>
              <a:ext uri="{FF2B5EF4-FFF2-40B4-BE49-F238E27FC236}">
                <a16:creationId xmlns:a16="http://schemas.microsoft.com/office/drawing/2014/main" id="{BE286D2E-514D-4378-A1C7-EB9DF8756808}"/>
              </a:ext>
            </a:extLst>
          </xdr:cNvPr>
          <xdr:cNvSpPr/>
        </xdr:nvSpPr>
        <xdr:spPr>
          <a:xfrm>
            <a:off x="5800725" y="875070"/>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1</a:t>
            </a:r>
          </a:p>
        </xdr:txBody>
      </xdr:sp>
    </xdr:grpSp>
    <xdr:clientData/>
  </xdr:twoCellAnchor>
  <xdr:twoCellAnchor>
    <xdr:from>
      <xdr:col>9</xdr:col>
      <xdr:colOff>503983</xdr:colOff>
      <xdr:row>9</xdr:row>
      <xdr:rowOff>49923</xdr:rowOff>
    </xdr:from>
    <xdr:to>
      <xdr:col>10</xdr:col>
      <xdr:colOff>74383</xdr:colOff>
      <xdr:row>9</xdr:row>
      <xdr:rowOff>229923</xdr:rowOff>
    </xdr:to>
    <xdr:grpSp>
      <xdr:nvGrpSpPr>
        <xdr:cNvPr id="6" name="5 Grupo">
          <a:extLst>
            <a:ext uri="{FF2B5EF4-FFF2-40B4-BE49-F238E27FC236}">
              <a16:creationId xmlns:a16="http://schemas.microsoft.com/office/drawing/2014/main" id="{6FA0B174-E1F8-4908-BAC6-AA62BF8111F1}"/>
            </a:ext>
          </a:extLst>
        </xdr:cNvPr>
        <xdr:cNvGrpSpPr/>
      </xdr:nvGrpSpPr>
      <xdr:grpSpPr>
        <a:xfrm>
          <a:off x="5990383" y="1962543"/>
          <a:ext cx="180000" cy="180000"/>
          <a:chOff x="5804224" y="868252"/>
          <a:chExt cx="219075" cy="220770"/>
        </a:xfrm>
      </xdr:grpSpPr>
      <xdr:sp macro="" textlink="">
        <xdr:nvSpPr>
          <xdr:cNvPr id="7" name="6 Elipse">
            <a:extLst>
              <a:ext uri="{FF2B5EF4-FFF2-40B4-BE49-F238E27FC236}">
                <a16:creationId xmlns:a16="http://schemas.microsoft.com/office/drawing/2014/main" id="{2A8E1087-D470-42A5-906D-70B64FB061CA}"/>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8" name="7 Rectángulo">
            <a:extLst>
              <a:ext uri="{FF2B5EF4-FFF2-40B4-BE49-F238E27FC236}">
                <a16:creationId xmlns:a16="http://schemas.microsoft.com/office/drawing/2014/main" id="{72CAAA4E-4E8F-48F3-BDC5-A15ECC27DF50}"/>
              </a:ext>
            </a:extLst>
          </xdr:cNvPr>
          <xdr:cNvSpPr/>
        </xdr:nvSpPr>
        <xdr:spPr>
          <a:xfrm>
            <a:off x="5804224" y="868252"/>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2</a:t>
            </a:r>
          </a:p>
        </xdr:txBody>
      </xdr:sp>
    </xdr:grpSp>
    <xdr:clientData/>
  </xdr:twoCellAnchor>
  <xdr:twoCellAnchor>
    <xdr:from>
      <xdr:col>9</xdr:col>
      <xdr:colOff>506508</xdr:colOff>
      <xdr:row>10</xdr:row>
      <xdr:rowOff>50836</xdr:rowOff>
    </xdr:from>
    <xdr:to>
      <xdr:col>10</xdr:col>
      <xdr:colOff>76908</xdr:colOff>
      <xdr:row>10</xdr:row>
      <xdr:rowOff>230836</xdr:rowOff>
    </xdr:to>
    <xdr:grpSp>
      <xdr:nvGrpSpPr>
        <xdr:cNvPr id="9" name="8 Grupo">
          <a:extLst>
            <a:ext uri="{FF2B5EF4-FFF2-40B4-BE49-F238E27FC236}">
              <a16:creationId xmlns:a16="http://schemas.microsoft.com/office/drawing/2014/main" id="{48CBF7B3-DA2C-460D-B299-8337D504552D}"/>
            </a:ext>
          </a:extLst>
        </xdr:cNvPr>
        <xdr:cNvGrpSpPr/>
      </xdr:nvGrpSpPr>
      <xdr:grpSpPr>
        <a:xfrm>
          <a:off x="5992908" y="2222536"/>
          <a:ext cx="180000" cy="180000"/>
          <a:chOff x="5793726" y="882947"/>
          <a:chExt cx="219075" cy="213359"/>
        </a:xfrm>
      </xdr:grpSpPr>
      <xdr:sp macro="" textlink="">
        <xdr:nvSpPr>
          <xdr:cNvPr id="10" name="9 Elipse">
            <a:extLst>
              <a:ext uri="{FF2B5EF4-FFF2-40B4-BE49-F238E27FC236}">
                <a16:creationId xmlns:a16="http://schemas.microsoft.com/office/drawing/2014/main" id="{A84A06E5-73D4-4AEE-BA09-36189BC5A1AE}"/>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1" name="10 Rectángulo">
            <a:extLst>
              <a:ext uri="{FF2B5EF4-FFF2-40B4-BE49-F238E27FC236}">
                <a16:creationId xmlns:a16="http://schemas.microsoft.com/office/drawing/2014/main" id="{57536FE7-BCC3-4695-943B-9440C53ACADD}"/>
              </a:ext>
            </a:extLst>
          </xdr:cNvPr>
          <xdr:cNvSpPr/>
        </xdr:nvSpPr>
        <xdr:spPr>
          <a:xfrm>
            <a:off x="5793726" y="88294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3</a:t>
            </a:r>
          </a:p>
        </xdr:txBody>
      </xdr:sp>
    </xdr:grpSp>
    <xdr:clientData/>
  </xdr:twoCellAnchor>
  <xdr:twoCellAnchor>
    <xdr:from>
      <xdr:col>9</xdr:col>
      <xdr:colOff>504825</xdr:colOff>
      <xdr:row>11</xdr:row>
      <xdr:rowOff>40947</xdr:rowOff>
    </xdr:from>
    <xdr:to>
      <xdr:col>10</xdr:col>
      <xdr:colOff>75225</xdr:colOff>
      <xdr:row>11</xdr:row>
      <xdr:rowOff>220947</xdr:rowOff>
    </xdr:to>
    <xdr:grpSp>
      <xdr:nvGrpSpPr>
        <xdr:cNvPr id="12" name="11 Grupo">
          <a:extLst>
            <a:ext uri="{FF2B5EF4-FFF2-40B4-BE49-F238E27FC236}">
              <a16:creationId xmlns:a16="http://schemas.microsoft.com/office/drawing/2014/main" id="{3CA6086E-69C7-4968-8588-35AC2192BECE}"/>
            </a:ext>
          </a:extLst>
        </xdr:cNvPr>
        <xdr:cNvGrpSpPr/>
      </xdr:nvGrpSpPr>
      <xdr:grpSpPr>
        <a:xfrm>
          <a:off x="5991225" y="2471727"/>
          <a:ext cx="180000" cy="180000"/>
          <a:chOff x="5793725" y="876167"/>
          <a:chExt cx="219075" cy="213359"/>
        </a:xfrm>
      </xdr:grpSpPr>
      <xdr:sp macro="" textlink="">
        <xdr:nvSpPr>
          <xdr:cNvPr id="13" name="12 Elipse">
            <a:extLst>
              <a:ext uri="{FF2B5EF4-FFF2-40B4-BE49-F238E27FC236}">
                <a16:creationId xmlns:a16="http://schemas.microsoft.com/office/drawing/2014/main" id="{9D666EEA-2E6F-4250-B385-4F4366735D60}"/>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4" name="13 Rectángulo">
            <a:extLst>
              <a:ext uri="{FF2B5EF4-FFF2-40B4-BE49-F238E27FC236}">
                <a16:creationId xmlns:a16="http://schemas.microsoft.com/office/drawing/2014/main" id="{9160091D-C098-4305-AD48-E0D29FA986AD}"/>
              </a:ext>
            </a:extLst>
          </xdr:cNvPr>
          <xdr:cNvSpPr/>
        </xdr:nvSpPr>
        <xdr:spPr>
          <a:xfrm>
            <a:off x="5793725" y="87616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4</a:t>
            </a:r>
          </a:p>
        </xdr:txBody>
      </xdr:sp>
    </xdr:grpSp>
    <xdr:clientData/>
  </xdr:twoCellAnchor>
  <xdr:twoCellAnchor>
    <xdr:from>
      <xdr:col>9</xdr:col>
      <xdr:colOff>490800</xdr:colOff>
      <xdr:row>12</xdr:row>
      <xdr:rowOff>42139</xdr:rowOff>
    </xdr:from>
    <xdr:to>
      <xdr:col>10</xdr:col>
      <xdr:colOff>61200</xdr:colOff>
      <xdr:row>12</xdr:row>
      <xdr:rowOff>222139</xdr:rowOff>
    </xdr:to>
    <xdr:grpSp>
      <xdr:nvGrpSpPr>
        <xdr:cNvPr id="15" name="14 Grupo">
          <a:extLst>
            <a:ext uri="{FF2B5EF4-FFF2-40B4-BE49-F238E27FC236}">
              <a16:creationId xmlns:a16="http://schemas.microsoft.com/office/drawing/2014/main" id="{1900420D-BEEE-464B-AEE6-59F0AC909B9D}"/>
            </a:ext>
          </a:extLst>
        </xdr:cNvPr>
        <xdr:cNvGrpSpPr/>
      </xdr:nvGrpSpPr>
      <xdr:grpSpPr>
        <a:xfrm>
          <a:off x="5977200" y="2731999"/>
          <a:ext cx="180000" cy="180000"/>
          <a:chOff x="5797226" y="876167"/>
          <a:chExt cx="219075" cy="213359"/>
        </a:xfrm>
      </xdr:grpSpPr>
      <xdr:sp macro="" textlink="">
        <xdr:nvSpPr>
          <xdr:cNvPr id="16" name="15 Elipse">
            <a:extLst>
              <a:ext uri="{FF2B5EF4-FFF2-40B4-BE49-F238E27FC236}">
                <a16:creationId xmlns:a16="http://schemas.microsoft.com/office/drawing/2014/main" id="{E9717231-6929-44DB-8B0B-E0ECE8E322F1}"/>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7" name="16 Rectángulo">
            <a:extLst>
              <a:ext uri="{FF2B5EF4-FFF2-40B4-BE49-F238E27FC236}">
                <a16:creationId xmlns:a16="http://schemas.microsoft.com/office/drawing/2014/main" id="{EB027778-FE16-4384-A28B-6D7E7E9A101A}"/>
              </a:ext>
            </a:extLst>
          </xdr:cNvPr>
          <xdr:cNvSpPr/>
        </xdr:nvSpPr>
        <xdr:spPr>
          <a:xfrm>
            <a:off x="5797226" y="87616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5</a:t>
            </a:r>
          </a:p>
        </xdr:txBody>
      </xdr:sp>
    </xdr:grpSp>
    <xdr:clientData/>
  </xdr:twoCellAnchor>
  <xdr:twoCellAnchor>
    <xdr:from>
      <xdr:col>9</xdr:col>
      <xdr:colOff>498232</xdr:colOff>
      <xdr:row>13</xdr:row>
      <xdr:rowOff>30932</xdr:rowOff>
    </xdr:from>
    <xdr:to>
      <xdr:col>10</xdr:col>
      <xdr:colOff>68632</xdr:colOff>
      <xdr:row>13</xdr:row>
      <xdr:rowOff>210932</xdr:rowOff>
    </xdr:to>
    <xdr:grpSp>
      <xdr:nvGrpSpPr>
        <xdr:cNvPr id="18" name="17 Grupo">
          <a:extLst>
            <a:ext uri="{FF2B5EF4-FFF2-40B4-BE49-F238E27FC236}">
              <a16:creationId xmlns:a16="http://schemas.microsoft.com/office/drawing/2014/main" id="{7D4D881A-0EDD-4CB8-83A4-D0DADB50B749}"/>
            </a:ext>
          </a:extLst>
        </xdr:cNvPr>
        <xdr:cNvGrpSpPr/>
      </xdr:nvGrpSpPr>
      <xdr:grpSpPr>
        <a:xfrm>
          <a:off x="5984632" y="2979872"/>
          <a:ext cx="180000" cy="180000"/>
          <a:chOff x="5797225" y="875069"/>
          <a:chExt cx="219075" cy="213953"/>
        </a:xfrm>
      </xdr:grpSpPr>
      <xdr:sp macro="" textlink="">
        <xdr:nvSpPr>
          <xdr:cNvPr id="19" name="18 Elipse">
            <a:extLst>
              <a:ext uri="{FF2B5EF4-FFF2-40B4-BE49-F238E27FC236}">
                <a16:creationId xmlns:a16="http://schemas.microsoft.com/office/drawing/2014/main" id="{06D5E9E9-5CB9-4F30-ABD0-7EF5726505A7}"/>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20" name="19 Rectángulo">
            <a:extLst>
              <a:ext uri="{FF2B5EF4-FFF2-40B4-BE49-F238E27FC236}">
                <a16:creationId xmlns:a16="http://schemas.microsoft.com/office/drawing/2014/main" id="{CE601531-1C2B-49AA-9BDF-469A2C2F8EBE}"/>
              </a:ext>
            </a:extLst>
          </xdr:cNvPr>
          <xdr:cNvSpPr/>
        </xdr:nvSpPr>
        <xdr:spPr>
          <a:xfrm>
            <a:off x="5797225" y="875069"/>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6</a:t>
            </a:r>
          </a:p>
        </xdr:txBody>
      </xdr:sp>
    </xdr:grpSp>
    <xdr:clientData/>
  </xdr:twoCellAnchor>
  <xdr:twoCellAnchor>
    <xdr:from>
      <xdr:col>9</xdr:col>
      <xdr:colOff>501108</xdr:colOff>
      <xdr:row>14</xdr:row>
      <xdr:rowOff>46640</xdr:rowOff>
    </xdr:from>
    <xdr:to>
      <xdr:col>10</xdr:col>
      <xdr:colOff>71508</xdr:colOff>
      <xdr:row>14</xdr:row>
      <xdr:rowOff>226640</xdr:rowOff>
    </xdr:to>
    <xdr:grpSp>
      <xdr:nvGrpSpPr>
        <xdr:cNvPr id="21" name="20 Grupo">
          <a:extLst>
            <a:ext uri="{FF2B5EF4-FFF2-40B4-BE49-F238E27FC236}">
              <a16:creationId xmlns:a16="http://schemas.microsoft.com/office/drawing/2014/main" id="{0FC5426D-DFE7-4353-9342-B208C472D936}"/>
            </a:ext>
          </a:extLst>
        </xdr:cNvPr>
        <xdr:cNvGrpSpPr/>
      </xdr:nvGrpSpPr>
      <xdr:grpSpPr>
        <a:xfrm>
          <a:off x="5987508" y="3254660"/>
          <a:ext cx="180000" cy="180000"/>
          <a:chOff x="5800725" y="871661"/>
          <a:chExt cx="219075" cy="217361"/>
        </a:xfrm>
      </xdr:grpSpPr>
      <xdr:sp macro="" textlink="">
        <xdr:nvSpPr>
          <xdr:cNvPr id="22" name="21 Elipse">
            <a:extLst>
              <a:ext uri="{FF2B5EF4-FFF2-40B4-BE49-F238E27FC236}">
                <a16:creationId xmlns:a16="http://schemas.microsoft.com/office/drawing/2014/main" id="{D62E6863-0862-4241-A60F-3A27A65B2B5E}"/>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23" name="22 Rectángulo">
            <a:extLst>
              <a:ext uri="{FF2B5EF4-FFF2-40B4-BE49-F238E27FC236}">
                <a16:creationId xmlns:a16="http://schemas.microsoft.com/office/drawing/2014/main" id="{810061A3-5604-46CA-A55E-C14A23722446}"/>
              </a:ext>
            </a:extLst>
          </xdr:cNvPr>
          <xdr:cNvSpPr/>
        </xdr:nvSpPr>
        <xdr:spPr>
          <a:xfrm>
            <a:off x="5800725" y="871661"/>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7</a:t>
            </a:r>
          </a:p>
        </xdr:txBody>
      </xdr:sp>
    </xdr:grpSp>
    <xdr:clientData/>
  </xdr:twoCellAnchor>
  <xdr:twoCellAnchor>
    <xdr:from>
      <xdr:col>9</xdr:col>
      <xdr:colOff>493731</xdr:colOff>
      <xdr:row>15</xdr:row>
      <xdr:rowOff>25589</xdr:rowOff>
    </xdr:from>
    <xdr:to>
      <xdr:col>10</xdr:col>
      <xdr:colOff>64131</xdr:colOff>
      <xdr:row>15</xdr:row>
      <xdr:rowOff>205589</xdr:rowOff>
    </xdr:to>
    <xdr:grpSp>
      <xdr:nvGrpSpPr>
        <xdr:cNvPr id="24" name="23 Grupo">
          <a:extLst>
            <a:ext uri="{FF2B5EF4-FFF2-40B4-BE49-F238E27FC236}">
              <a16:creationId xmlns:a16="http://schemas.microsoft.com/office/drawing/2014/main" id="{09C76585-9E52-4B6C-B678-52AD5E0ED320}"/>
            </a:ext>
          </a:extLst>
        </xdr:cNvPr>
        <xdr:cNvGrpSpPr/>
      </xdr:nvGrpSpPr>
      <xdr:grpSpPr>
        <a:xfrm>
          <a:off x="5980131" y="3492689"/>
          <a:ext cx="180000" cy="180000"/>
          <a:chOff x="5793726" y="875243"/>
          <a:chExt cx="219075" cy="213779"/>
        </a:xfrm>
      </xdr:grpSpPr>
      <xdr:sp macro="" textlink="">
        <xdr:nvSpPr>
          <xdr:cNvPr id="25" name="24 Elipse">
            <a:extLst>
              <a:ext uri="{FF2B5EF4-FFF2-40B4-BE49-F238E27FC236}">
                <a16:creationId xmlns:a16="http://schemas.microsoft.com/office/drawing/2014/main" id="{6062C14B-C666-4BE2-BF45-5D8B8259295D}"/>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26" name="25 Rectángulo">
            <a:extLst>
              <a:ext uri="{FF2B5EF4-FFF2-40B4-BE49-F238E27FC236}">
                <a16:creationId xmlns:a16="http://schemas.microsoft.com/office/drawing/2014/main" id="{D17AD328-F071-40AA-AF43-1532E22050B1}"/>
              </a:ext>
            </a:extLst>
          </xdr:cNvPr>
          <xdr:cNvSpPr/>
        </xdr:nvSpPr>
        <xdr:spPr>
          <a:xfrm>
            <a:off x="5793726" y="875243"/>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8</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3</xdr:row>
      <xdr:rowOff>66675</xdr:rowOff>
    </xdr:to>
    <xdr:sp macro="" textlink="">
      <xdr:nvSpPr>
        <xdr:cNvPr id="2" name="2 Flecha abajo">
          <a:extLst>
            <a:ext uri="{FF2B5EF4-FFF2-40B4-BE49-F238E27FC236}">
              <a16:creationId xmlns:a16="http://schemas.microsoft.com/office/drawing/2014/main" id="{9F1F98A5-8589-4E23-8D43-01982FAB0092}"/>
            </a:ext>
          </a:extLst>
        </xdr:cNvPr>
        <xdr:cNvSpPr/>
      </xdr:nvSpPr>
      <xdr:spPr>
        <a:xfrm>
          <a:off x="11950065" y="234315"/>
          <a:ext cx="457200" cy="32766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xdr:from>
      <xdr:col>18</xdr:col>
      <xdr:colOff>56029</xdr:colOff>
      <xdr:row>5</xdr:row>
      <xdr:rowOff>33618</xdr:rowOff>
    </xdr:from>
    <xdr:to>
      <xdr:col>18</xdr:col>
      <xdr:colOff>728382</xdr:colOff>
      <xdr:row>7</xdr:row>
      <xdr:rowOff>100853</xdr:rowOff>
    </xdr:to>
    <xdr:sp macro="" textlink="">
      <xdr:nvSpPr>
        <xdr:cNvPr id="3" name="3 Flecha derecha">
          <a:extLst>
            <a:ext uri="{FF2B5EF4-FFF2-40B4-BE49-F238E27FC236}">
              <a16:creationId xmlns:a16="http://schemas.microsoft.com/office/drawing/2014/main" id="{905BC4BF-8140-434E-9262-300B56421254}"/>
            </a:ext>
          </a:extLst>
        </xdr:cNvPr>
        <xdr:cNvSpPr/>
      </xdr:nvSpPr>
      <xdr:spPr>
        <a:xfrm>
          <a:off x="11044069" y="1062318"/>
          <a:ext cx="672353" cy="37203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s-PE" sz="1100"/>
            <a:t>GRAF</a:t>
          </a:r>
        </a:p>
      </xdr:txBody>
    </xdr:sp>
    <xdr:clientData/>
  </xdr:twoCellAnchor>
  <xdr:twoCellAnchor>
    <xdr:from>
      <xdr:col>18</xdr:col>
      <xdr:colOff>33617</xdr:colOff>
      <xdr:row>27</xdr:row>
      <xdr:rowOff>100853</xdr:rowOff>
    </xdr:from>
    <xdr:to>
      <xdr:col>18</xdr:col>
      <xdr:colOff>705970</xdr:colOff>
      <xdr:row>29</xdr:row>
      <xdr:rowOff>168088</xdr:rowOff>
    </xdr:to>
    <xdr:sp macro="" textlink="">
      <xdr:nvSpPr>
        <xdr:cNvPr id="4" name="4 Flecha derecha">
          <a:extLst>
            <a:ext uri="{FF2B5EF4-FFF2-40B4-BE49-F238E27FC236}">
              <a16:creationId xmlns:a16="http://schemas.microsoft.com/office/drawing/2014/main" id="{98DA8E2B-D0D4-4B26-8948-E03E7662C56C}"/>
            </a:ext>
          </a:extLst>
        </xdr:cNvPr>
        <xdr:cNvSpPr/>
      </xdr:nvSpPr>
      <xdr:spPr>
        <a:xfrm>
          <a:off x="11021657" y="5076713"/>
          <a:ext cx="672353" cy="56253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s-PE" sz="1100"/>
            <a:t>GRAF</a:t>
          </a:r>
        </a:p>
      </xdr:txBody>
    </xdr:sp>
    <xdr:clientData/>
  </xdr:twoCellAnchor>
  <xdr:twoCellAnchor editAs="absolute">
    <xdr:from>
      <xdr:col>0</xdr:col>
      <xdr:colOff>0</xdr:colOff>
      <xdr:row>0</xdr:row>
      <xdr:rowOff>110836</xdr:rowOff>
    </xdr:from>
    <xdr:to>
      <xdr:col>0</xdr:col>
      <xdr:colOff>683952</xdr:colOff>
      <xdr:row>4</xdr:row>
      <xdr:rowOff>7051</xdr:rowOff>
    </xdr:to>
    <xdr:pic>
      <xdr:nvPicPr>
        <xdr:cNvPr id="9" name="1 Imagen">
          <a:extLst>
            <a:ext uri="{FF2B5EF4-FFF2-40B4-BE49-F238E27FC236}">
              <a16:creationId xmlns:a16="http://schemas.microsoft.com/office/drawing/2014/main" id="{8F13C27C-26CC-40FA-BECD-5759686824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0836"/>
          <a:ext cx="683952" cy="72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63137</xdr:colOff>
      <xdr:row>5</xdr:row>
      <xdr:rowOff>140426</xdr:rowOff>
    </xdr:from>
    <xdr:to>
      <xdr:col>26</xdr:col>
      <xdr:colOff>755065</xdr:colOff>
      <xdr:row>21</xdr:row>
      <xdr:rowOff>43183</xdr:rowOff>
    </xdr:to>
    <xdr:graphicFrame macro="">
      <xdr:nvGraphicFramePr>
        <xdr:cNvPr id="10" name="Chart 9">
          <a:extLst>
            <a:ext uri="{FF2B5EF4-FFF2-40B4-BE49-F238E27FC236}">
              <a16:creationId xmlns:a16="http://schemas.microsoft.com/office/drawing/2014/main" id="{7B7706D1-0A09-4EDB-8BBE-B663D853E6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777240</xdr:colOff>
      <xdr:row>26</xdr:row>
      <xdr:rowOff>0</xdr:rowOff>
    </xdr:from>
    <xdr:to>
      <xdr:col>26</xdr:col>
      <xdr:colOff>667980</xdr:colOff>
      <xdr:row>41</xdr:row>
      <xdr:rowOff>113940</xdr:rowOff>
    </xdr:to>
    <xdr:graphicFrame macro="">
      <xdr:nvGraphicFramePr>
        <xdr:cNvPr id="11" name="Chart 10">
          <a:extLst>
            <a:ext uri="{FF2B5EF4-FFF2-40B4-BE49-F238E27FC236}">
              <a16:creationId xmlns:a16="http://schemas.microsoft.com/office/drawing/2014/main" id="{4747A731-D251-4611-9F7A-24B06A12A7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xdr:colOff>
      <xdr:row>47</xdr:row>
      <xdr:rowOff>68580</xdr:rowOff>
    </xdr:from>
    <xdr:to>
      <xdr:col>26</xdr:col>
      <xdr:colOff>728940</xdr:colOff>
      <xdr:row>64</xdr:row>
      <xdr:rowOff>129180</xdr:rowOff>
    </xdr:to>
    <xdr:graphicFrame macro="">
      <xdr:nvGraphicFramePr>
        <xdr:cNvPr id="13" name="Chart 12">
          <a:extLst>
            <a:ext uri="{FF2B5EF4-FFF2-40B4-BE49-F238E27FC236}">
              <a16:creationId xmlns:a16="http://schemas.microsoft.com/office/drawing/2014/main" id="{A0A4A4FF-75BA-488C-84C2-C6FA219FAE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670560</xdr:colOff>
      <xdr:row>70</xdr:row>
      <xdr:rowOff>144780</xdr:rowOff>
    </xdr:from>
    <xdr:to>
      <xdr:col>26</xdr:col>
      <xdr:colOff>561300</xdr:colOff>
      <xdr:row>89</xdr:row>
      <xdr:rowOff>75840</xdr:rowOff>
    </xdr:to>
    <xdr:graphicFrame macro="">
      <xdr:nvGraphicFramePr>
        <xdr:cNvPr id="14" name="Chart 13">
          <a:extLst>
            <a:ext uri="{FF2B5EF4-FFF2-40B4-BE49-F238E27FC236}">
              <a16:creationId xmlns:a16="http://schemas.microsoft.com/office/drawing/2014/main" id="{7BD30580-10B2-409F-A91F-4B8A0120C6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AD00636E-9A1D-4813-9804-27CF5ADB4E89}"/>
            </a:ext>
          </a:extLst>
        </xdr:cNvPr>
        <xdr:cNvSpPr/>
      </xdr:nvSpPr>
      <xdr:spPr>
        <a:xfrm>
          <a:off x="1337500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0</xdr:col>
      <xdr:colOff>767715</xdr:colOff>
      <xdr:row>5</xdr:row>
      <xdr:rowOff>131556</xdr:rowOff>
    </xdr:to>
    <xdr:pic>
      <xdr:nvPicPr>
        <xdr:cNvPr id="3" name="1 Imagen">
          <a:extLst>
            <a:ext uri="{FF2B5EF4-FFF2-40B4-BE49-F238E27FC236}">
              <a16:creationId xmlns:a16="http://schemas.microsoft.com/office/drawing/2014/main" id="{48654AE3-95B3-4E64-BCD5-C9142E2A7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68E26832-AEAD-4512-BF5D-8441E7E1A5EC}"/>
            </a:ext>
          </a:extLst>
        </xdr:cNvPr>
        <xdr:cNvSpPr/>
      </xdr:nvSpPr>
      <xdr:spPr>
        <a:xfrm>
          <a:off x="1663636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0</xdr:col>
      <xdr:colOff>767715</xdr:colOff>
      <xdr:row>5</xdr:row>
      <xdr:rowOff>131556</xdr:rowOff>
    </xdr:to>
    <xdr:pic>
      <xdr:nvPicPr>
        <xdr:cNvPr id="3" name="1 Imagen">
          <a:extLst>
            <a:ext uri="{FF2B5EF4-FFF2-40B4-BE49-F238E27FC236}">
              <a16:creationId xmlns:a16="http://schemas.microsoft.com/office/drawing/2014/main" id="{BA995A31-9060-4AD7-8984-91F4D54614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F118A1D0-100D-4024-950D-2132CF0C92E9}"/>
            </a:ext>
          </a:extLst>
        </xdr:cNvPr>
        <xdr:cNvSpPr/>
      </xdr:nvSpPr>
      <xdr:spPr>
        <a:xfrm>
          <a:off x="1663636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0</xdr:col>
      <xdr:colOff>767715</xdr:colOff>
      <xdr:row>5</xdr:row>
      <xdr:rowOff>131556</xdr:rowOff>
    </xdr:to>
    <xdr:pic>
      <xdr:nvPicPr>
        <xdr:cNvPr id="3" name="1 Imagen">
          <a:extLst>
            <a:ext uri="{FF2B5EF4-FFF2-40B4-BE49-F238E27FC236}">
              <a16:creationId xmlns:a16="http://schemas.microsoft.com/office/drawing/2014/main" id="{D201A888-81BF-4198-A7AD-10A4B91A34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E63134E3-2BFE-4B91-B27B-B59F95B57623}"/>
            </a:ext>
          </a:extLst>
        </xdr:cNvPr>
        <xdr:cNvSpPr/>
      </xdr:nvSpPr>
      <xdr:spPr>
        <a:xfrm>
          <a:off x="1663636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0</xdr:col>
      <xdr:colOff>767715</xdr:colOff>
      <xdr:row>5</xdr:row>
      <xdr:rowOff>131556</xdr:rowOff>
    </xdr:to>
    <xdr:pic>
      <xdr:nvPicPr>
        <xdr:cNvPr id="3" name="1 Imagen">
          <a:extLst>
            <a:ext uri="{FF2B5EF4-FFF2-40B4-BE49-F238E27FC236}">
              <a16:creationId xmlns:a16="http://schemas.microsoft.com/office/drawing/2014/main" id="{A98E3F10-47B5-4605-AE65-5C425653C3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5E8E38B5-5AC8-4D3F-B667-CB28FCFC0C27}"/>
            </a:ext>
          </a:extLst>
        </xdr:cNvPr>
        <xdr:cNvSpPr/>
      </xdr:nvSpPr>
      <xdr:spPr>
        <a:xfrm>
          <a:off x="1663636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0</xdr:col>
      <xdr:colOff>767715</xdr:colOff>
      <xdr:row>5</xdr:row>
      <xdr:rowOff>131556</xdr:rowOff>
    </xdr:to>
    <xdr:pic>
      <xdr:nvPicPr>
        <xdr:cNvPr id="3" name="1 Imagen">
          <a:extLst>
            <a:ext uri="{FF2B5EF4-FFF2-40B4-BE49-F238E27FC236}">
              <a16:creationId xmlns:a16="http://schemas.microsoft.com/office/drawing/2014/main" id="{522E30C5-C907-44DC-A73B-C5D947DF2F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CAD029B5-558F-4480-A042-F8440549C19E}"/>
            </a:ext>
          </a:extLst>
        </xdr:cNvPr>
        <xdr:cNvSpPr/>
      </xdr:nvSpPr>
      <xdr:spPr>
        <a:xfrm>
          <a:off x="1663636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0</xdr:col>
      <xdr:colOff>767715</xdr:colOff>
      <xdr:row>5</xdr:row>
      <xdr:rowOff>131556</xdr:rowOff>
    </xdr:to>
    <xdr:pic>
      <xdr:nvPicPr>
        <xdr:cNvPr id="3" name="1 Imagen">
          <a:extLst>
            <a:ext uri="{FF2B5EF4-FFF2-40B4-BE49-F238E27FC236}">
              <a16:creationId xmlns:a16="http://schemas.microsoft.com/office/drawing/2014/main" id="{9ECFCE39-AFE6-48AE-AD13-B5CC2F7F4B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Perucamaras/01.%20Entregables%20enero/2_funcion_presupues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an/SALUD/03.%20Carpeta%20de%20trabajo/Plantilla_Ejecuci&#243;n%20presupuest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salud_indiv"/>
      <sheetName val="02_salud_colec"/>
      <sheetName val="03_asiste"/>
      <sheetName val="04_desastre"/>
      <sheetName val="05_gest"/>
      <sheetName val="06_Gub"/>
      <sheetName val="Sheet6"/>
    </sheetNames>
    <sheetDataSet>
      <sheetData sheetId="0">
        <row r="16">
          <cell r="A16" t="str">
            <v>01: AMAZONAS</v>
          </cell>
          <cell r="B16">
            <v>43019971</v>
          </cell>
          <cell r="C16">
            <v>39248029</v>
          </cell>
          <cell r="D16">
            <v>38707480</v>
          </cell>
          <cell r="E16">
            <v>38600380</v>
          </cell>
          <cell r="F16">
            <v>36991560</v>
          </cell>
          <cell r="G16">
            <v>36962560</v>
          </cell>
          <cell r="H16">
            <v>22162627</v>
          </cell>
          <cell r="I16" t="str">
            <v>  94.2</v>
          </cell>
        </row>
        <row r="17">
          <cell r="A17" t="str">
            <v>02: ANCASH</v>
          </cell>
          <cell r="B17">
            <v>238573576</v>
          </cell>
          <cell r="C17">
            <v>170069057</v>
          </cell>
          <cell r="D17">
            <v>158389541</v>
          </cell>
          <cell r="E17">
            <v>78113546</v>
          </cell>
          <cell r="F17">
            <v>61155843</v>
          </cell>
          <cell r="G17">
            <v>49276009</v>
          </cell>
          <cell r="H17">
            <v>47507075</v>
          </cell>
          <cell r="I17" t="str">
            <v>  29.0</v>
          </cell>
        </row>
        <row r="18">
          <cell r="A18" t="str">
            <v>03: APURIMAC</v>
          </cell>
          <cell r="B18">
            <v>91215079</v>
          </cell>
          <cell r="C18">
            <v>75762248</v>
          </cell>
          <cell r="D18">
            <v>60902855</v>
          </cell>
          <cell r="E18">
            <v>59181716</v>
          </cell>
          <cell r="F18">
            <v>58108660</v>
          </cell>
          <cell r="G18">
            <v>56526467</v>
          </cell>
          <cell r="H18">
            <v>49250169</v>
          </cell>
          <cell r="I18" t="str">
            <v>  74.6</v>
          </cell>
        </row>
        <row r="19">
          <cell r="A19" t="str">
            <v>04: AREQUIPA</v>
          </cell>
          <cell r="B19">
            <v>75687108</v>
          </cell>
          <cell r="C19">
            <v>200550085</v>
          </cell>
          <cell r="D19">
            <v>179227891</v>
          </cell>
          <cell r="E19">
            <v>168231460</v>
          </cell>
          <cell r="F19">
            <v>137450471</v>
          </cell>
          <cell r="G19">
            <v>133855336</v>
          </cell>
          <cell r="H19">
            <v>113861563</v>
          </cell>
          <cell r="I19" t="str">
            <v>  66.7</v>
          </cell>
        </row>
        <row r="20">
          <cell r="A20" t="str">
            <v>05: AYACUCHO</v>
          </cell>
          <cell r="B20">
            <v>125983752</v>
          </cell>
          <cell r="C20">
            <v>209310287</v>
          </cell>
          <cell r="D20">
            <v>205965038</v>
          </cell>
          <cell r="E20">
            <v>203333611</v>
          </cell>
          <cell r="F20">
            <v>196324736</v>
          </cell>
          <cell r="G20">
            <v>113134161</v>
          </cell>
          <cell r="H20">
            <v>87608094</v>
          </cell>
          <cell r="I20" t="str">
            <v>  54.1</v>
          </cell>
        </row>
        <row r="21">
          <cell r="A21" t="str">
            <v>06: CAJAMARCA</v>
          </cell>
          <cell r="B21">
            <v>62763969</v>
          </cell>
          <cell r="C21">
            <v>157062380</v>
          </cell>
          <cell r="D21">
            <v>88012070</v>
          </cell>
          <cell r="E21">
            <v>51721628</v>
          </cell>
          <cell r="F21">
            <v>50829492</v>
          </cell>
          <cell r="G21">
            <v>26701150</v>
          </cell>
          <cell r="H21">
            <v>25069672</v>
          </cell>
          <cell r="I21" t="str">
            <v>  17.0</v>
          </cell>
        </row>
        <row r="22">
          <cell r="A22" t="str">
            <v>07: PROVINCIA CONSTITUCIONAL DEL CALLAO</v>
          </cell>
          <cell r="B22">
            <v>12161585</v>
          </cell>
          <cell r="C22">
            <v>64392032</v>
          </cell>
          <cell r="D22">
            <v>53221491</v>
          </cell>
          <cell r="E22">
            <v>48709945</v>
          </cell>
          <cell r="F22">
            <v>48709944</v>
          </cell>
          <cell r="G22">
            <v>48043444</v>
          </cell>
          <cell r="H22">
            <v>32219194</v>
          </cell>
          <cell r="I22" t="str">
            <v>  74.6</v>
          </cell>
        </row>
        <row r="23">
          <cell r="A23" t="str">
            <v>08: CUSCO</v>
          </cell>
          <cell r="B23">
            <v>178105941</v>
          </cell>
          <cell r="C23">
            <v>310539200</v>
          </cell>
          <cell r="D23">
            <v>182915243</v>
          </cell>
          <cell r="E23">
            <v>143371417</v>
          </cell>
          <cell r="F23">
            <v>142984197</v>
          </cell>
          <cell r="G23">
            <v>123933359</v>
          </cell>
          <cell r="H23">
            <v>109312555</v>
          </cell>
          <cell r="I23" t="str">
            <v>  39.9</v>
          </cell>
        </row>
        <row r="24">
          <cell r="A24" t="str">
            <v>09: HUANCAVELICA</v>
          </cell>
          <cell r="B24">
            <v>85077747</v>
          </cell>
          <cell r="C24">
            <v>88825589</v>
          </cell>
          <cell r="D24">
            <v>87029489</v>
          </cell>
          <cell r="E24">
            <v>86253717</v>
          </cell>
          <cell r="F24">
            <v>84976062</v>
          </cell>
          <cell r="G24">
            <v>83972993</v>
          </cell>
          <cell r="H24">
            <v>77683539</v>
          </cell>
          <cell r="I24" t="str">
            <v>  94.5</v>
          </cell>
        </row>
        <row r="25">
          <cell r="A25" t="str">
            <v>10: HUANUCO</v>
          </cell>
          <cell r="B25">
            <v>100474073</v>
          </cell>
          <cell r="C25">
            <v>103858822</v>
          </cell>
          <cell r="D25">
            <v>98099905</v>
          </cell>
          <cell r="E25">
            <v>96813628</v>
          </cell>
          <cell r="F25">
            <v>92015945</v>
          </cell>
          <cell r="G25">
            <v>87213785</v>
          </cell>
          <cell r="H25">
            <v>79615740</v>
          </cell>
          <cell r="I25" t="str">
            <v>  84.0</v>
          </cell>
        </row>
        <row r="26">
          <cell r="A26" t="str">
            <v>11: ICA</v>
          </cell>
          <cell r="B26">
            <v>7360696</v>
          </cell>
          <cell r="C26">
            <v>54839598</v>
          </cell>
          <cell r="D26">
            <v>45362365</v>
          </cell>
          <cell r="E26">
            <v>32864588</v>
          </cell>
          <cell r="F26">
            <v>32864588</v>
          </cell>
          <cell r="G26">
            <v>32644674</v>
          </cell>
          <cell r="H26">
            <v>25607184</v>
          </cell>
          <cell r="I26" t="str">
            <v>  59.5</v>
          </cell>
        </row>
        <row r="27">
          <cell r="A27" t="str">
            <v>12: JUNIN</v>
          </cell>
          <cell r="B27">
            <v>70833497</v>
          </cell>
          <cell r="C27">
            <v>109927960</v>
          </cell>
          <cell r="D27">
            <v>107862802</v>
          </cell>
          <cell r="E27">
            <v>97214298</v>
          </cell>
          <cell r="F27">
            <v>96879700</v>
          </cell>
          <cell r="G27">
            <v>62998846</v>
          </cell>
          <cell r="H27">
            <v>51703449</v>
          </cell>
          <cell r="I27" t="str">
            <v>  57.3</v>
          </cell>
        </row>
        <row r="28">
          <cell r="A28" t="str">
            <v>13: LA LIBERTAD</v>
          </cell>
          <cell r="B28">
            <v>33405860</v>
          </cell>
          <cell r="C28">
            <v>69101967</v>
          </cell>
          <cell r="D28">
            <v>55133843</v>
          </cell>
          <cell r="E28">
            <v>49641452</v>
          </cell>
          <cell r="F28">
            <v>48265370</v>
          </cell>
          <cell r="G28">
            <v>42114635</v>
          </cell>
          <cell r="H28">
            <v>37586504</v>
          </cell>
          <cell r="I28" t="str">
            <v>  60.9</v>
          </cell>
        </row>
        <row r="29">
          <cell r="A29" t="str">
            <v>14: LAMBAYEQUE</v>
          </cell>
          <cell r="B29">
            <v>8251440</v>
          </cell>
          <cell r="C29">
            <v>62995968</v>
          </cell>
          <cell r="D29">
            <v>50563563</v>
          </cell>
          <cell r="E29">
            <v>43032234</v>
          </cell>
          <cell r="F29">
            <v>41727980</v>
          </cell>
          <cell r="G29">
            <v>32751143</v>
          </cell>
          <cell r="H29">
            <v>17585387</v>
          </cell>
          <cell r="I29" t="str">
            <v>  52.0</v>
          </cell>
        </row>
        <row r="30">
          <cell r="A30" t="str">
            <v>15: LIMA</v>
          </cell>
          <cell r="B30">
            <v>149082961</v>
          </cell>
          <cell r="C30">
            <v>389003301</v>
          </cell>
          <cell r="D30">
            <v>325795543</v>
          </cell>
          <cell r="E30">
            <v>311941593</v>
          </cell>
          <cell r="F30">
            <v>310903574</v>
          </cell>
          <cell r="G30">
            <v>309307282</v>
          </cell>
          <cell r="H30">
            <v>258439774</v>
          </cell>
          <cell r="I30" t="str">
            <v>  79.5</v>
          </cell>
        </row>
        <row r="31">
          <cell r="A31" t="str">
            <v>16: LORETO</v>
          </cell>
          <cell r="B31">
            <v>8262657</v>
          </cell>
          <cell r="C31">
            <v>71449101</v>
          </cell>
          <cell r="D31">
            <v>70151817</v>
          </cell>
          <cell r="E31">
            <v>67608772</v>
          </cell>
          <cell r="F31">
            <v>38628892</v>
          </cell>
          <cell r="G31">
            <v>38531972</v>
          </cell>
          <cell r="H31">
            <v>36518189</v>
          </cell>
          <cell r="I31" t="str">
            <v>  53.9</v>
          </cell>
        </row>
        <row r="32">
          <cell r="A32" t="str">
            <v>17: MADRE DE DIOS</v>
          </cell>
          <cell r="B32">
            <v>30083824</v>
          </cell>
          <cell r="C32">
            <v>15020860</v>
          </cell>
          <cell r="D32">
            <v>14769237</v>
          </cell>
          <cell r="E32">
            <v>14768430</v>
          </cell>
          <cell r="F32">
            <v>14711120</v>
          </cell>
          <cell r="G32">
            <v>14397600</v>
          </cell>
          <cell r="H32">
            <v>7731102</v>
          </cell>
          <cell r="I32" t="str">
            <v>  95.9</v>
          </cell>
        </row>
        <row r="33">
          <cell r="A33" t="str">
            <v>18: MOQUEGUA</v>
          </cell>
          <cell r="B33">
            <v>14909809</v>
          </cell>
          <cell r="C33">
            <v>7056627</v>
          </cell>
          <cell r="D33">
            <v>7015044</v>
          </cell>
          <cell r="E33">
            <v>6757866</v>
          </cell>
          <cell r="F33">
            <v>6745274</v>
          </cell>
          <cell r="G33">
            <v>6708468</v>
          </cell>
          <cell r="H33">
            <v>6504560</v>
          </cell>
          <cell r="I33" t="str">
            <v>  95.1</v>
          </cell>
        </row>
        <row r="34">
          <cell r="A34" t="str">
            <v>19: PASCO</v>
          </cell>
          <cell r="B34">
            <v>11423384</v>
          </cell>
          <cell r="C34">
            <v>76659147</v>
          </cell>
          <cell r="D34">
            <v>74572224</v>
          </cell>
          <cell r="E34">
            <v>73921711</v>
          </cell>
          <cell r="F34">
            <v>73289462</v>
          </cell>
          <cell r="G34">
            <v>55055613</v>
          </cell>
          <cell r="H34">
            <v>52939636</v>
          </cell>
          <cell r="I34" t="str">
            <v>  71.8</v>
          </cell>
        </row>
        <row r="35">
          <cell r="A35" t="str">
            <v>20: PIURA</v>
          </cell>
          <cell r="B35">
            <v>36781295</v>
          </cell>
          <cell r="C35">
            <v>283543848</v>
          </cell>
          <cell r="D35">
            <v>264866665</v>
          </cell>
          <cell r="E35">
            <v>243163695</v>
          </cell>
          <cell r="F35">
            <v>179819581</v>
          </cell>
          <cell r="G35">
            <v>175612880</v>
          </cell>
          <cell r="H35">
            <v>170535885</v>
          </cell>
          <cell r="I35" t="str">
            <v>  61.9</v>
          </cell>
        </row>
        <row r="36">
          <cell r="A36" t="str">
            <v>21: PUNO</v>
          </cell>
          <cell r="B36">
            <v>107632388</v>
          </cell>
          <cell r="C36">
            <v>167242830</v>
          </cell>
          <cell r="D36">
            <v>164149536</v>
          </cell>
          <cell r="E36">
            <v>154809428</v>
          </cell>
          <cell r="F36">
            <v>151867466</v>
          </cell>
          <cell r="G36">
            <v>150619599</v>
          </cell>
          <cell r="H36">
            <v>127693740</v>
          </cell>
          <cell r="I36" t="str">
            <v>  90.1</v>
          </cell>
        </row>
        <row r="37">
          <cell r="A37" t="str">
            <v>22: SAN MARTIN</v>
          </cell>
          <cell r="B37">
            <v>54256905</v>
          </cell>
          <cell r="C37">
            <v>64866172</v>
          </cell>
          <cell r="D37">
            <v>58561969</v>
          </cell>
          <cell r="E37">
            <v>57781679</v>
          </cell>
          <cell r="F37">
            <v>56962046</v>
          </cell>
          <cell r="G37">
            <v>56860946</v>
          </cell>
          <cell r="H37">
            <v>55191455</v>
          </cell>
          <cell r="I37" t="str">
            <v>  87.7</v>
          </cell>
        </row>
        <row r="38">
          <cell r="A38" t="str">
            <v>23: TACNA</v>
          </cell>
          <cell r="B38">
            <v>43853522</v>
          </cell>
          <cell r="C38">
            <v>74075780</v>
          </cell>
          <cell r="D38">
            <v>72770423</v>
          </cell>
          <cell r="E38">
            <v>72502893</v>
          </cell>
          <cell r="F38">
            <v>72422399</v>
          </cell>
          <cell r="G38">
            <v>71995858</v>
          </cell>
          <cell r="H38">
            <v>69739181</v>
          </cell>
          <cell r="I38" t="str">
            <v>  97.2</v>
          </cell>
        </row>
        <row r="39">
          <cell r="A39" t="str">
            <v>24: TUMBES</v>
          </cell>
          <cell r="B39">
            <v>4003261</v>
          </cell>
          <cell r="C39">
            <v>33858366</v>
          </cell>
          <cell r="D39">
            <v>32939886</v>
          </cell>
          <cell r="E39">
            <v>26604577</v>
          </cell>
          <cell r="F39">
            <v>26568879</v>
          </cell>
          <cell r="G39">
            <v>17663020</v>
          </cell>
          <cell r="H39">
            <v>6303482</v>
          </cell>
          <cell r="I39" t="str">
            <v>  52.2</v>
          </cell>
        </row>
        <row r="40">
          <cell r="A40" t="str">
            <v>25: UCAYALI</v>
          </cell>
          <cell r="B40">
            <v>42719233</v>
          </cell>
          <cell r="C40">
            <v>78183051</v>
          </cell>
          <cell r="D40">
            <v>75848407</v>
          </cell>
          <cell r="E40">
            <v>75080905</v>
          </cell>
          <cell r="F40">
            <v>74277922</v>
          </cell>
          <cell r="G40">
            <v>72523374</v>
          </cell>
          <cell r="H40">
            <v>67246134</v>
          </cell>
          <cell r="I40" t="str">
            <v>  92.8</v>
          </cell>
        </row>
      </sheetData>
      <sheetData sheetId="1">
        <row r="16">
          <cell r="A16" t="str">
            <v>01: AMAZONAS</v>
          </cell>
          <cell r="C16">
            <v>1069180</v>
          </cell>
          <cell r="D16">
            <v>881482</v>
          </cell>
          <cell r="E16">
            <v>780916</v>
          </cell>
          <cell r="F16">
            <v>780914</v>
          </cell>
          <cell r="G16">
            <v>774209</v>
          </cell>
          <cell r="H16">
            <v>774209</v>
          </cell>
          <cell r="I16" t="str">
            <v>  72.4</v>
          </cell>
        </row>
        <row r="17">
          <cell r="A17" t="str">
            <v>02: ANCASH</v>
          </cell>
          <cell r="B17">
            <v>1132086</v>
          </cell>
          <cell r="C17">
            <v>9969851</v>
          </cell>
          <cell r="D17">
            <v>8514148</v>
          </cell>
          <cell r="E17">
            <v>4981422</v>
          </cell>
          <cell r="F17">
            <v>4978182</v>
          </cell>
          <cell r="G17">
            <v>4762269</v>
          </cell>
          <cell r="H17">
            <v>4660563</v>
          </cell>
          <cell r="I17" t="str">
            <v>  47.8</v>
          </cell>
        </row>
        <row r="18">
          <cell r="A18" t="str">
            <v>03: APURIMAC</v>
          </cell>
          <cell r="B18">
            <v>7587376</v>
          </cell>
          <cell r="C18">
            <v>19972748</v>
          </cell>
          <cell r="D18">
            <v>19432918</v>
          </cell>
          <cell r="E18">
            <v>19360792</v>
          </cell>
          <cell r="F18">
            <v>19116832</v>
          </cell>
          <cell r="G18">
            <v>17235587</v>
          </cell>
          <cell r="H18">
            <v>14650327</v>
          </cell>
          <cell r="I18" t="str">
            <v>  86.3</v>
          </cell>
        </row>
        <row r="19">
          <cell r="A19" t="str">
            <v>04: AREQUIPA</v>
          </cell>
          <cell r="B19">
            <v>6367479</v>
          </cell>
          <cell r="C19">
            <v>7170025</v>
          </cell>
          <cell r="D19">
            <v>6650231</v>
          </cell>
          <cell r="E19">
            <v>6462796</v>
          </cell>
          <cell r="F19">
            <v>6409300</v>
          </cell>
          <cell r="G19">
            <v>6253789</v>
          </cell>
          <cell r="H19">
            <v>6080419</v>
          </cell>
          <cell r="I19" t="str">
            <v>  87.2</v>
          </cell>
        </row>
        <row r="20">
          <cell r="A20" t="str">
            <v>05: AYACUCHO</v>
          </cell>
          <cell r="C20">
            <v>3126114</v>
          </cell>
          <cell r="D20">
            <v>1760430</v>
          </cell>
          <cell r="E20">
            <v>1710352</v>
          </cell>
          <cell r="F20">
            <v>1656348</v>
          </cell>
          <cell r="G20">
            <v>1656348</v>
          </cell>
          <cell r="H20">
            <v>1125947</v>
          </cell>
          <cell r="I20" t="str">
            <v>  53.0</v>
          </cell>
        </row>
        <row r="21">
          <cell r="A21" t="str">
            <v>06: CAJAMARCA</v>
          </cell>
          <cell r="B21">
            <v>383015</v>
          </cell>
          <cell r="C21">
            <v>16312897</v>
          </cell>
          <cell r="D21">
            <v>16145021</v>
          </cell>
          <cell r="E21">
            <v>15546342</v>
          </cell>
          <cell r="F21">
            <v>15351282</v>
          </cell>
          <cell r="G21">
            <v>14537994</v>
          </cell>
          <cell r="H21">
            <v>13403392</v>
          </cell>
          <cell r="I21" t="str">
            <v>  89.1</v>
          </cell>
        </row>
        <row r="22">
          <cell r="A22" t="str">
            <v>07: PROVINCIA CONSTITUCIONAL DEL CALLAO</v>
          </cell>
          <cell r="B22">
            <v>3021511</v>
          </cell>
          <cell r="C22">
            <v>3838174</v>
          </cell>
          <cell r="D22">
            <v>899882</v>
          </cell>
          <cell r="E22">
            <v>740477</v>
          </cell>
          <cell r="F22">
            <v>740476</v>
          </cell>
          <cell r="G22">
            <v>740476</v>
          </cell>
          <cell r="H22">
            <v>740476</v>
          </cell>
          <cell r="I22" t="str">
            <v>  19.3</v>
          </cell>
        </row>
        <row r="23">
          <cell r="A23" t="str">
            <v>08: CUSCO</v>
          </cell>
          <cell r="B23">
            <v>115553711</v>
          </cell>
          <cell r="C23">
            <v>14876632</v>
          </cell>
          <cell r="D23">
            <v>12972842</v>
          </cell>
          <cell r="E23">
            <v>12015674</v>
          </cell>
          <cell r="F23">
            <v>11874908</v>
          </cell>
          <cell r="G23">
            <v>11623392</v>
          </cell>
          <cell r="H23">
            <v>10192318</v>
          </cell>
          <cell r="I23" t="str">
            <v>  78.1</v>
          </cell>
        </row>
        <row r="24">
          <cell r="A24" t="str">
            <v>09: HUANCAVELICA</v>
          </cell>
          <cell r="C24">
            <v>6375298</v>
          </cell>
          <cell r="D24">
            <v>6232164</v>
          </cell>
          <cell r="E24">
            <v>6168842</v>
          </cell>
          <cell r="F24">
            <v>6161641</v>
          </cell>
          <cell r="G24">
            <v>5867249</v>
          </cell>
          <cell r="H24">
            <v>4988739</v>
          </cell>
          <cell r="I24" t="str">
            <v>  92.0</v>
          </cell>
        </row>
        <row r="25">
          <cell r="A25" t="str">
            <v>10: HUANUCO</v>
          </cell>
          <cell r="B25">
            <v>310000</v>
          </cell>
          <cell r="C25">
            <v>1212566</v>
          </cell>
          <cell r="D25">
            <v>959017</v>
          </cell>
          <cell r="E25">
            <v>911824</v>
          </cell>
          <cell r="F25">
            <v>815099</v>
          </cell>
          <cell r="G25">
            <v>756917</v>
          </cell>
          <cell r="H25">
            <v>699329</v>
          </cell>
          <cell r="I25" t="str">
            <v>  62.4</v>
          </cell>
        </row>
        <row r="26">
          <cell r="A26" t="str">
            <v>11: ICA</v>
          </cell>
          <cell r="B26">
            <v>22000</v>
          </cell>
          <cell r="C26">
            <v>912114</v>
          </cell>
          <cell r="D26">
            <v>890112</v>
          </cell>
          <cell r="E26">
            <v>614733</v>
          </cell>
          <cell r="F26">
            <v>614733</v>
          </cell>
          <cell r="G26">
            <v>591633</v>
          </cell>
          <cell r="H26">
            <v>374234</v>
          </cell>
          <cell r="I26" t="str">
            <v>  64.9</v>
          </cell>
        </row>
        <row r="27">
          <cell r="A27" t="str">
            <v>12: JUNIN</v>
          </cell>
          <cell r="B27">
            <v>620483</v>
          </cell>
          <cell r="C27">
            <v>4563173</v>
          </cell>
          <cell r="D27">
            <v>3805766</v>
          </cell>
          <cell r="E27">
            <v>3032235</v>
          </cell>
          <cell r="F27">
            <v>2992351</v>
          </cell>
          <cell r="G27">
            <v>2865836</v>
          </cell>
          <cell r="H27">
            <v>2669998</v>
          </cell>
          <cell r="I27" t="str">
            <v>  62.8</v>
          </cell>
        </row>
        <row r="28">
          <cell r="A28" t="str">
            <v>13: LA LIBERTAD</v>
          </cell>
          <cell r="B28">
            <v>323000</v>
          </cell>
          <cell r="C28">
            <v>6328028</v>
          </cell>
          <cell r="D28">
            <v>6042111</v>
          </cell>
          <cell r="E28">
            <v>5261234</v>
          </cell>
          <cell r="F28">
            <v>2535185</v>
          </cell>
          <cell r="G28">
            <v>2303037</v>
          </cell>
          <cell r="H28">
            <v>2039586</v>
          </cell>
          <cell r="I28" t="str">
            <v>  36.4</v>
          </cell>
        </row>
        <row r="29">
          <cell r="A29" t="str">
            <v>14: LAMBAYEQUE</v>
          </cell>
          <cell r="C29">
            <v>3324037</v>
          </cell>
          <cell r="D29">
            <v>3039701</v>
          </cell>
          <cell r="E29">
            <v>2170421</v>
          </cell>
          <cell r="F29">
            <v>2170421</v>
          </cell>
          <cell r="G29">
            <v>2170421</v>
          </cell>
          <cell r="H29">
            <v>914497</v>
          </cell>
          <cell r="I29" t="str">
            <v>  65.3</v>
          </cell>
        </row>
        <row r="30">
          <cell r="A30" t="str">
            <v>15: LIMA</v>
          </cell>
          <cell r="B30">
            <v>24585983</v>
          </cell>
          <cell r="C30">
            <v>12460151</v>
          </cell>
          <cell r="D30">
            <v>12069546</v>
          </cell>
          <cell r="E30">
            <v>10648692</v>
          </cell>
          <cell r="F30">
            <v>10498344</v>
          </cell>
          <cell r="G30">
            <v>8718493</v>
          </cell>
          <cell r="H30">
            <v>6962888</v>
          </cell>
          <cell r="I30" t="str">
            <v>  70.0</v>
          </cell>
        </row>
        <row r="31">
          <cell r="A31" t="str">
            <v>16: LORETO</v>
          </cell>
          <cell r="B31">
            <v>14687385</v>
          </cell>
          <cell r="C31">
            <v>72549424</v>
          </cell>
          <cell r="D31">
            <v>72304452</v>
          </cell>
          <cell r="E31">
            <v>59124199</v>
          </cell>
          <cell r="F31">
            <v>58538867</v>
          </cell>
          <cell r="G31">
            <v>47707894</v>
          </cell>
          <cell r="H31">
            <v>44080091</v>
          </cell>
          <cell r="I31" t="str">
            <v>  65.8</v>
          </cell>
        </row>
        <row r="32">
          <cell r="A32" t="str">
            <v>17: MADRE DE DIOS</v>
          </cell>
          <cell r="B32">
            <v>155360</v>
          </cell>
          <cell r="C32">
            <v>1639001</v>
          </cell>
          <cell r="D32">
            <v>1611000</v>
          </cell>
          <cell r="E32">
            <v>1607202</v>
          </cell>
          <cell r="F32">
            <v>1599702</v>
          </cell>
          <cell r="G32">
            <v>1314702</v>
          </cell>
          <cell r="H32">
            <v>475202</v>
          </cell>
          <cell r="I32" t="str">
            <v>  80.2</v>
          </cell>
        </row>
        <row r="33">
          <cell r="A33" t="str">
            <v>18: MOQUEGUA</v>
          </cell>
          <cell r="B33">
            <v>7857344</v>
          </cell>
          <cell r="C33">
            <v>8949013</v>
          </cell>
          <cell r="D33">
            <v>8913004</v>
          </cell>
          <cell r="E33">
            <v>8884106</v>
          </cell>
          <cell r="F33">
            <v>8852756</v>
          </cell>
          <cell r="G33">
            <v>8507142</v>
          </cell>
          <cell r="H33">
            <v>8324915</v>
          </cell>
          <cell r="I33" t="str">
            <v>  95.1</v>
          </cell>
        </row>
        <row r="34">
          <cell r="A34" t="str">
            <v>19: PASCO</v>
          </cell>
          <cell r="B34">
            <v>340000</v>
          </cell>
          <cell r="C34">
            <v>814992</v>
          </cell>
          <cell r="D34">
            <v>764706</v>
          </cell>
          <cell r="E34">
            <v>530512</v>
          </cell>
          <cell r="F34">
            <v>530512</v>
          </cell>
          <cell r="G34">
            <v>510129</v>
          </cell>
          <cell r="H34">
            <v>459636</v>
          </cell>
          <cell r="I34" t="str">
            <v>  62.6</v>
          </cell>
        </row>
        <row r="35">
          <cell r="A35" t="str">
            <v>20: PIURA</v>
          </cell>
          <cell r="B35">
            <v>2179246</v>
          </cell>
          <cell r="C35">
            <v>18902953</v>
          </cell>
          <cell r="D35">
            <v>18432942</v>
          </cell>
          <cell r="E35">
            <v>18173804</v>
          </cell>
          <cell r="F35">
            <v>18151866</v>
          </cell>
          <cell r="G35">
            <v>17715457</v>
          </cell>
          <cell r="H35">
            <v>17240247</v>
          </cell>
          <cell r="I35" t="str">
            <v>  93.7</v>
          </cell>
        </row>
        <row r="36">
          <cell r="A36" t="str">
            <v>21: PUNO</v>
          </cell>
          <cell r="B36">
            <v>7966525</v>
          </cell>
          <cell r="C36">
            <v>7136327</v>
          </cell>
          <cell r="D36">
            <v>5836568</v>
          </cell>
          <cell r="E36">
            <v>4766817</v>
          </cell>
          <cell r="F36">
            <v>3797271</v>
          </cell>
          <cell r="G36">
            <v>3722832</v>
          </cell>
          <cell r="H36">
            <v>1691963</v>
          </cell>
          <cell r="I36" t="str">
            <v>  52.2</v>
          </cell>
        </row>
        <row r="37">
          <cell r="A37" t="str">
            <v>22: SAN MARTIN</v>
          </cell>
          <cell r="C37">
            <v>297242</v>
          </cell>
          <cell r="D37">
            <v>296187</v>
          </cell>
          <cell r="E37">
            <v>278353</v>
          </cell>
          <cell r="F37">
            <v>278353</v>
          </cell>
          <cell r="G37">
            <v>278353</v>
          </cell>
          <cell r="H37">
            <v>272113</v>
          </cell>
          <cell r="I37" t="str">
            <v>  93.6</v>
          </cell>
        </row>
        <row r="38">
          <cell r="A38" t="str">
            <v>23: TACNA</v>
          </cell>
          <cell r="B38">
            <v>9407642</v>
          </cell>
          <cell r="C38">
            <v>7925318</v>
          </cell>
          <cell r="D38">
            <v>7775956</v>
          </cell>
          <cell r="E38">
            <v>7633386</v>
          </cell>
          <cell r="F38">
            <v>7619061</v>
          </cell>
          <cell r="G38">
            <v>7511425</v>
          </cell>
          <cell r="H38">
            <v>7155160</v>
          </cell>
          <cell r="I38" t="str">
            <v>  94.8</v>
          </cell>
        </row>
        <row r="39">
          <cell r="A39" t="str">
            <v>24: TUMBES</v>
          </cell>
          <cell r="B39">
            <v>182943</v>
          </cell>
          <cell r="C39">
            <v>4153868</v>
          </cell>
          <cell r="D39">
            <v>4138832</v>
          </cell>
          <cell r="E39">
            <v>4025966</v>
          </cell>
          <cell r="F39">
            <v>3929904</v>
          </cell>
          <cell r="G39">
            <v>3855305</v>
          </cell>
          <cell r="H39">
            <v>3846679</v>
          </cell>
          <cell r="I39" t="str">
            <v>  92.8</v>
          </cell>
        </row>
        <row r="40">
          <cell r="A40" t="str">
            <v>25: UCAYALI</v>
          </cell>
          <cell r="B40">
            <v>11761634</v>
          </cell>
          <cell r="C40">
            <v>18551327</v>
          </cell>
          <cell r="D40">
            <v>18551325</v>
          </cell>
          <cell r="E40">
            <v>14735417</v>
          </cell>
          <cell r="F40">
            <v>14242156</v>
          </cell>
          <cell r="G40">
            <v>13812104</v>
          </cell>
          <cell r="H40">
            <v>10310070</v>
          </cell>
          <cell r="I40" t="str">
            <v>  74.5</v>
          </cell>
        </row>
      </sheetData>
      <sheetData sheetId="2">
        <row r="16">
          <cell r="A16" t="str">
            <v>01: AMAZONAS</v>
          </cell>
          <cell r="C16">
            <v>524925</v>
          </cell>
          <cell r="D16">
            <v>300423</v>
          </cell>
          <cell r="E16">
            <v>300423</v>
          </cell>
          <cell r="F16">
            <v>300423</v>
          </cell>
          <cell r="G16">
            <v>300423</v>
          </cell>
          <cell r="H16">
            <v>300423</v>
          </cell>
          <cell r="I16" t="str">
            <v>  57.2</v>
          </cell>
        </row>
        <row r="17">
          <cell r="A17" t="str">
            <v>02: ANCASH</v>
          </cell>
          <cell r="C17">
            <v>30000</v>
          </cell>
          <cell r="D17">
            <v>30000</v>
          </cell>
          <cell r="E17">
            <v>30000</v>
          </cell>
          <cell r="F17">
            <v>30000</v>
          </cell>
          <cell r="G17">
            <v>30000</v>
          </cell>
          <cell r="H17">
            <v>30000</v>
          </cell>
          <cell r="I17" t="str">
            <v>  100.0</v>
          </cell>
        </row>
        <row r="18">
          <cell r="A18" t="str">
            <v>07: PROVINCIA CONSTITUCIONAL DEL CALLAO</v>
          </cell>
          <cell r="C18">
            <v>100000</v>
          </cell>
        </row>
        <row r="19">
          <cell r="A19" t="str">
            <v>08: CUSCO</v>
          </cell>
          <cell r="C19">
            <v>78400</v>
          </cell>
          <cell r="D19">
            <v>77438</v>
          </cell>
          <cell r="E19">
            <v>77438</v>
          </cell>
          <cell r="F19">
            <v>77438</v>
          </cell>
          <cell r="G19">
            <v>77438</v>
          </cell>
          <cell r="H19">
            <v>29554</v>
          </cell>
          <cell r="I19" t="str">
            <v>  98.8</v>
          </cell>
        </row>
        <row r="20">
          <cell r="A20" t="str">
            <v>09: HUANCAVELICA</v>
          </cell>
          <cell r="C20">
            <v>43300</v>
          </cell>
          <cell r="D20">
            <v>0</v>
          </cell>
          <cell r="E20">
            <v>0</v>
          </cell>
          <cell r="F20">
            <v>0</v>
          </cell>
          <cell r="G20">
            <v>0</v>
          </cell>
          <cell r="H20">
            <v>0</v>
          </cell>
          <cell r="I20" t="str">
            <v>  0.0</v>
          </cell>
        </row>
        <row r="21">
          <cell r="A21" t="str">
            <v>11: ICA</v>
          </cell>
          <cell r="C21">
            <v>100000</v>
          </cell>
          <cell r="D21">
            <v>100000</v>
          </cell>
          <cell r="E21">
            <v>100000</v>
          </cell>
          <cell r="F21">
            <v>100000</v>
          </cell>
          <cell r="G21">
            <v>100000</v>
          </cell>
          <cell r="H21">
            <v>100000</v>
          </cell>
          <cell r="I21" t="str">
            <v>  100.0</v>
          </cell>
        </row>
        <row r="22">
          <cell r="A22" t="str">
            <v>12: JUNIN</v>
          </cell>
          <cell r="C22">
            <v>361055</v>
          </cell>
          <cell r="D22">
            <v>122420</v>
          </cell>
          <cell r="E22">
            <v>122420</v>
          </cell>
          <cell r="F22">
            <v>122420</v>
          </cell>
          <cell r="G22">
            <v>122119</v>
          </cell>
          <cell r="H22">
            <v>121869</v>
          </cell>
          <cell r="I22" t="str">
            <v>  33.8</v>
          </cell>
        </row>
        <row r="23">
          <cell r="A23" t="str">
            <v>15: LIMA</v>
          </cell>
          <cell r="C23">
            <v>1800</v>
          </cell>
        </row>
        <row r="24">
          <cell r="A24" t="str">
            <v>17: MADRE DE DIOS</v>
          </cell>
          <cell r="C24">
            <v>165639</v>
          </cell>
          <cell r="D24">
            <v>165636</v>
          </cell>
          <cell r="E24">
            <v>165636</v>
          </cell>
          <cell r="F24">
            <v>165636</v>
          </cell>
          <cell r="G24">
            <v>165636</v>
          </cell>
          <cell r="H24">
            <v>165636</v>
          </cell>
          <cell r="I24" t="str">
            <v>  100.0</v>
          </cell>
        </row>
        <row r="25">
          <cell r="A25" t="str">
            <v>18: MOQUEGUA</v>
          </cell>
          <cell r="B25">
            <v>35000</v>
          </cell>
          <cell r="C25">
            <v>33529</v>
          </cell>
          <cell r="D25">
            <v>23957</v>
          </cell>
          <cell r="E25">
            <v>23957</v>
          </cell>
          <cell r="F25">
            <v>23957</v>
          </cell>
          <cell r="G25">
            <v>23957</v>
          </cell>
          <cell r="H25">
            <v>23957</v>
          </cell>
          <cell r="I25" t="str">
            <v>  71.5</v>
          </cell>
        </row>
        <row r="26">
          <cell r="A26" t="str">
            <v>20: PIURA</v>
          </cell>
          <cell r="C26">
            <v>629365</v>
          </cell>
          <cell r="D26">
            <v>629365</v>
          </cell>
          <cell r="E26">
            <v>625062</v>
          </cell>
          <cell r="F26">
            <v>625061</v>
          </cell>
          <cell r="G26">
            <v>625061</v>
          </cell>
          <cell r="H26">
            <v>624111</v>
          </cell>
          <cell r="I26" t="str">
            <v>  99.3</v>
          </cell>
        </row>
        <row r="27">
          <cell r="A27" t="str">
            <v>25: UCAYALI</v>
          </cell>
          <cell r="C27">
            <v>165475</v>
          </cell>
          <cell r="D27">
            <v>165475</v>
          </cell>
          <cell r="E27">
            <v>165475</v>
          </cell>
          <cell r="F27">
            <v>165475</v>
          </cell>
          <cell r="G27">
            <v>165475</v>
          </cell>
          <cell r="H27">
            <v>165475</v>
          </cell>
          <cell r="I27" t="str">
            <v>  100.0</v>
          </cell>
        </row>
      </sheetData>
      <sheetData sheetId="3">
        <row r="16">
          <cell r="A16" t="str">
            <v>01: AMAZONAS</v>
          </cell>
          <cell r="C16">
            <v>100584</v>
          </cell>
          <cell r="D16">
            <v>100579</v>
          </cell>
          <cell r="E16">
            <v>99640</v>
          </cell>
          <cell r="F16">
            <v>99640</v>
          </cell>
          <cell r="G16">
            <v>99640</v>
          </cell>
          <cell r="H16">
            <v>93640</v>
          </cell>
          <cell r="I16" t="str">
            <v>  99.1</v>
          </cell>
        </row>
        <row r="17">
          <cell r="A17" t="str">
            <v>02: ANCASH</v>
          </cell>
          <cell r="C17">
            <v>131967</v>
          </cell>
          <cell r="D17">
            <v>131967</v>
          </cell>
          <cell r="E17">
            <v>124897</v>
          </cell>
          <cell r="F17">
            <v>124897</v>
          </cell>
          <cell r="G17">
            <v>124897</v>
          </cell>
          <cell r="H17">
            <v>124897</v>
          </cell>
          <cell r="I17" t="str">
            <v>  94.6</v>
          </cell>
        </row>
        <row r="18">
          <cell r="A18" t="str">
            <v>05: AYACUCHO</v>
          </cell>
          <cell r="C18">
            <v>58369</v>
          </cell>
          <cell r="D18">
            <v>56721</v>
          </cell>
          <cell r="E18">
            <v>56721</v>
          </cell>
          <cell r="F18">
            <v>56721</v>
          </cell>
          <cell r="G18">
            <v>56721</v>
          </cell>
          <cell r="H18">
            <v>56721</v>
          </cell>
          <cell r="I18" t="str">
            <v>  97.2</v>
          </cell>
        </row>
        <row r="19">
          <cell r="A19" t="str">
            <v>15: LIMA</v>
          </cell>
          <cell r="B19">
            <v>47599705</v>
          </cell>
          <cell r="C19">
            <v>1007988</v>
          </cell>
          <cell r="D19">
            <v>1007210</v>
          </cell>
          <cell r="E19">
            <v>1004268</v>
          </cell>
          <cell r="F19">
            <v>1004268</v>
          </cell>
          <cell r="G19">
            <v>1004268</v>
          </cell>
          <cell r="H19">
            <v>184268</v>
          </cell>
          <cell r="I19" t="str">
            <v>  99.6</v>
          </cell>
        </row>
        <row r="20">
          <cell r="A20" t="str">
            <v>22: SAN MARTIN</v>
          </cell>
          <cell r="B20">
            <v>4055</v>
          </cell>
          <cell r="C20">
            <v>4055</v>
          </cell>
        </row>
      </sheetData>
      <sheetData sheetId="4">
        <row r="16">
          <cell r="A16" t="str">
            <v>02: ANCASH</v>
          </cell>
          <cell r="C16">
            <v>232121</v>
          </cell>
          <cell r="D16">
            <v>232121</v>
          </cell>
          <cell r="E16">
            <v>232121</v>
          </cell>
          <cell r="F16">
            <v>232121</v>
          </cell>
          <cell r="G16">
            <v>232121</v>
          </cell>
          <cell r="H16">
            <v>232121</v>
          </cell>
          <cell r="I16" t="str">
            <v>  100.0</v>
          </cell>
        </row>
        <row r="17">
          <cell r="A17" t="str">
            <v>03: APURIMAC</v>
          </cell>
          <cell r="C17">
            <v>5113</v>
          </cell>
        </row>
        <row r="18">
          <cell r="A18" t="str">
            <v>04: AREQUIPA</v>
          </cell>
          <cell r="C18">
            <v>58773</v>
          </cell>
          <cell r="D18">
            <v>56500</v>
          </cell>
          <cell r="E18">
            <v>55285</v>
          </cell>
          <cell r="F18">
            <v>55285</v>
          </cell>
          <cell r="G18">
            <v>51856</v>
          </cell>
          <cell r="H18">
            <v>51856</v>
          </cell>
          <cell r="I18" t="str">
            <v>  88.2</v>
          </cell>
        </row>
        <row r="19">
          <cell r="A19" t="str">
            <v>05: AYACUCHO</v>
          </cell>
          <cell r="C19">
            <v>132361</v>
          </cell>
          <cell r="D19">
            <v>132282</v>
          </cell>
          <cell r="E19">
            <v>122082</v>
          </cell>
          <cell r="F19">
            <v>122082</v>
          </cell>
          <cell r="G19">
            <v>122082</v>
          </cell>
          <cell r="H19">
            <v>108482</v>
          </cell>
          <cell r="I19" t="str">
            <v>  92.2</v>
          </cell>
        </row>
        <row r="20">
          <cell r="A20" t="str">
            <v>08: CUSCO</v>
          </cell>
          <cell r="C20">
            <v>675930</v>
          </cell>
          <cell r="D20">
            <v>673064</v>
          </cell>
          <cell r="E20">
            <v>673064</v>
          </cell>
          <cell r="F20">
            <v>673064</v>
          </cell>
          <cell r="G20">
            <v>672779</v>
          </cell>
          <cell r="H20">
            <v>656954</v>
          </cell>
          <cell r="I20" t="str">
            <v>  99.5</v>
          </cell>
        </row>
        <row r="21">
          <cell r="A21" t="str">
            <v>09: HUANCAVELICA</v>
          </cell>
          <cell r="C21">
            <v>208645</v>
          </cell>
          <cell r="D21">
            <v>208645</v>
          </cell>
          <cell r="E21">
            <v>56562</v>
          </cell>
          <cell r="F21">
            <v>56562</v>
          </cell>
          <cell r="G21">
            <v>55562</v>
          </cell>
          <cell r="H21">
            <v>55562</v>
          </cell>
          <cell r="I21" t="str">
            <v>  26.6</v>
          </cell>
        </row>
        <row r="22">
          <cell r="A22" t="str">
            <v>12: JUNIN</v>
          </cell>
          <cell r="C22">
            <v>60763</v>
          </cell>
          <cell r="D22">
            <v>60763</v>
          </cell>
          <cell r="E22">
            <v>60762</v>
          </cell>
          <cell r="F22">
            <v>60762</v>
          </cell>
          <cell r="G22">
            <v>60762</v>
          </cell>
          <cell r="H22">
            <v>46147</v>
          </cell>
          <cell r="I22" t="str">
            <v>  100.0</v>
          </cell>
        </row>
        <row r="23">
          <cell r="A23" t="str">
            <v>14: LAMBAYEQUE</v>
          </cell>
          <cell r="C23">
            <v>243284</v>
          </cell>
          <cell r="D23">
            <v>231178</v>
          </cell>
          <cell r="E23">
            <v>220556</v>
          </cell>
          <cell r="F23">
            <v>220556</v>
          </cell>
          <cell r="G23">
            <v>217444</v>
          </cell>
          <cell r="H23">
            <v>132643</v>
          </cell>
          <cell r="I23" t="str">
            <v>  89.4</v>
          </cell>
        </row>
        <row r="24">
          <cell r="A24" t="str">
            <v>15: LIMA</v>
          </cell>
          <cell r="C24">
            <v>197086</v>
          </cell>
          <cell r="D24">
            <v>81694</v>
          </cell>
          <cell r="E24">
            <v>45914</v>
          </cell>
          <cell r="F24">
            <v>45914</v>
          </cell>
          <cell r="G24">
            <v>44372</v>
          </cell>
          <cell r="H24">
            <v>11134</v>
          </cell>
          <cell r="I24" t="str">
            <v>  22.5</v>
          </cell>
        </row>
        <row r="25">
          <cell r="A25" t="str">
            <v>17: MADRE DE DIOS</v>
          </cell>
          <cell r="C25">
            <v>3021670</v>
          </cell>
          <cell r="D25">
            <v>3018855</v>
          </cell>
          <cell r="E25">
            <v>3018855</v>
          </cell>
          <cell r="F25">
            <v>3018855</v>
          </cell>
          <cell r="G25">
            <v>3018855</v>
          </cell>
          <cell r="H25">
            <v>1539605</v>
          </cell>
          <cell r="I25" t="str">
            <v>  99.9</v>
          </cell>
        </row>
        <row r="26">
          <cell r="A26" t="str">
            <v>18: MOQUEGUA</v>
          </cell>
          <cell r="C26">
            <v>299300</v>
          </cell>
        </row>
        <row r="27">
          <cell r="A27" t="str">
            <v>19: PASCO</v>
          </cell>
          <cell r="C27">
            <v>2074723</v>
          </cell>
          <cell r="D27">
            <v>2074723</v>
          </cell>
          <cell r="E27">
            <v>2064723</v>
          </cell>
          <cell r="F27">
            <v>206463</v>
          </cell>
          <cell r="G27">
            <v>206463</v>
          </cell>
          <cell r="H27">
            <v>206463</v>
          </cell>
          <cell r="I27" t="str">
            <v>  10.0</v>
          </cell>
        </row>
        <row r="28">
          <cell r="A28" t="str">
            <v>20: PIURA</v>
          </cell>
          <cell r="C28">
            <v>33900</v>
          </cell>
          <cell r="D28">
            <v>33900</v>
          </cell>
          <cell r="E28">
            <v>33900</v>
          </cell>
          <cell r="F28">
            <v>33900</v>
          </cell>
          <cell r="G28">
            <v>10170</v>
          </cell>
          <cell r="H28">
            <v>0</v>
          </cell>
          <cell r="I28" t="str">
            <v>  30.0</v>
          </cell>
        </row>
        <row r="29">
          <cell r="A29" t="str">
            <v>21: PUNO</v>
          </cell>
          <cell r="C29">
            <v>87563</v>
          </cell>
          <cell r="D29">
            <v>87563</v>
          </cell>
          <cell r="E29">
            <v>87563</v>
          </cell>
          <cell r="F29">
            <v>87563</v>
          </cell>
          <cell r="G29">
            <v>87563</v>
          </cell>
          <cell r="H29">
            <v>87563</v>
          </cell>
          <cell r="I29" t="str">
            <v>  100.0</v>
          </cell>
        </row>
        <row r="30">
          <cell r="A30" t="str">
            <v>22: SAN MARTIN</v>
          </cell>
          <cell r="C30">
            <v>465077</v>
          </cell>
          <cell r="D30">
            <v>464672</v>
          </cell>
          <cell r="E30">
            <v>463080</v>
          </cell>
          <cell r="F30">
            <v>463080</v>
          </cell>
          <cell r="G30">
            <v>463080</v>
          </cell>
          <cell r="H30">
            <v>463080</v>
          </cell>
          <cell r="I30" t="str">
            <v>  99.6</v>
          </cell>
        </row>
        <row r="31">
          <cell r="A31" t="str">
            <v>24: TUMBES</v>
          </cell>
          <cell r="C31">
            <v>259259</v>
          </cell>
          <cell r="D31">
            <v>259219</v>
          </cell>
          <cell r="E31">
            <v>259219</v>
          </cell>
          <cell r="F31">
            <v>259219</v>
          </cell>
          <cell r="G31">
            <v>259219</v>
          </cell>
          <cell r="H31">
            <v>207219</v>
          </cell>
          <cell r="I31" t="str">
            <v>  100.0</v>
          </cell>
        </row>
        <row r="32">
          <cell r="A32" t="str">
            <v>25: UCAYALI</v>
          </cell>
          <cell r="B32">
            <v>165530</v>
          </cell>
          <cell r="C32">
            <v>0</v>
          </cell>
          <cell r="I32" t="str">
            <v>  0.0</v>
          </cell>
        </row>
      </sheetData>
      <sheetData sheetId="5">
        <row r="16">
          <cell r="A16" t="str">
            <v>05: AYACUCHO</v>
          </cell>
          <cell r="C16">
            <v>644999</v>
          </cell>
          <cell r="D16">
            <v>644938</v>
          </cell>
          <cell r="E16">
            <v>644938</v>
          </cell>
          <cell r="F16">
            <v>644938</v>
          </cell>
          <cell r="G16">
            <v>644938</v>
          </cell>
          <cell r="H16">
            <v>642209</v>
          </cell>
          <cell r="I16" t="str">
            <v>  100.0</v>
          </cell>
        </row>
        <row r="17">
          <cell r="A17" t="str">
            <v>06: CAJAMARCA</v>
          </cell>
          <cell r="C17">
            <v>65000</v>
          </cell>
          <cell r="D17">
            <v>65000</v>
          </cell>
          <cell r="E17">
            <v>65000</v>
          </cell>
          <cell r="F17">
            <v>65000</v>
          </cell>
          <cell r="G17">
            <v>65000</v>
          </cell>
          <cell r="H17">
            <v>65000</v>
          </cell>
          <cell r="I17" t="str">
            <v>  100.0</v>
          </cell>
        </row>
        <row r="18">
          <cell r="A18" t="str">
            <v>12: JUNIN</v>
          </cell>
          <cell r="C18">
            <v>1094323</v>
          </cell>
          <cell r="D18">
            <v>1094323</v>
          </cell>
          <cell r="E18">
            <v>1094323</v>
          </cell>
          <cell r="F18">
            <v>1094323</v>
          </cell>
          <cell r="G18">
            <v>1094323</v>
          </cell>
          <cell r="H18">
            <v>1094323</v>
          </cell>
          <cell r="I18" t="str">
            <v>  100.0</v>
          </cell>
        </row>
        <row r="19">
          <cell r="A19" t="str">
            <v>14: LAMBAYEQUE</v>
          </cell>
          <cell r="C19">
            <v>36000</v>
          </cell>
          <cell r="D19">
            <v>36000</v>
          </cell>
          <cell r="E19">
            <v>36000</v>
          </cell>
          <cell r="F19">
            <v>36000</v>
          </cell>
          <cell r="G19">
            <v>36000</v>
          </cell>
          <cell r="H19">
            <v>29000</v>
          </cell>
          <cell r="I19" t="str">
            <v>  100.0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Consulta1"/>
      <sheetName val="BD_Consulta2"/>
      <sheetName val="BD_Consulta3"/>
      <sheetName val="BD_Consulta4"/>
      <sheetName val="Tablas"/>
      <sheetName val="Perucámaras "/>
      <sheetName val="Índice"/>
      <sheetName val="2. Macro-región"/>
      <sheetName val="3. Departamento"/>
      <sheetName val="4. Loreto"/>
      <sheetName val="5. San Martín"/>
      <sheetName val="6. Ucayali"/>
    </sheetNames>
    <sheetDataSet>
      <sheetData sheetId="0">
        <row r="2">
          <cell r="A2">
            <v>43469</v>
          </cell>
        </row>
      </sheetData>
      <sheetData sheetId="1">
        <row r="7">
          <cell r="B7" t="str">
            <v>Áncash</v>
          </cell>
        </row>
      </sheetData>
      <sheetData sheetId="2">
        <row r="7">
          <cell r="B7" t="str">
            <v>Áncash</v>
          </cell>
        </row>
      </sheetData>
      <sheetData sheetId="3">
        <row r="7">
          <cell r="B7" t="str">
            <v>Áncash</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0861F-660F-4D45-B301-FC996DF4C039}">
  <dimension ref="A1:S38"/>
  <sheetViews>
    <sheetView showGridLines="0" tabSelected="1" workbookViewId="0">
      <selection activeCell="O18" sqref="O18"/>
    </sheetView>
  </sheetViews>
  <sheetFormatPr defaultColWidth="0" defaultRowHeight="14.4" zeroHeight="1" x14ac:dyDescent="0.3"/>
  <cols>
    <col min="1" max="15" width="8.88671875" style="14" customWidth="1"/>
    <col min="16" max="16" width="40.77734375" style="14" customWidth="1"/>
    <col min="17" max="19" width="6.33203125" customWidth="1"/>
    <col min="20" max="16384" width="8.88671875" hidden="1"/>
  </cols>
  <sheetData>
    <row r="1" spans="1:19" s="2" customFormat="1" ht="12" customHeight="1" x14ac:dyDescent="0.2">
      <c r="A1" s="7"/>
      <c r="B1" s="8"/>
      <c r="C1" s="8"/>
      <c r="D1" s="8"/>
      <c r="E1" s="8"/>
      <c r="F1" s="8"/>
      <c r="G1" s="8"/>
      <c r="H1" s="8"/>
      <c r="I1" s="8"/>
      <c r="J1" s="8"/>
      <c r="K1" s="8"/>
      <c r="L1" s="8"/>
      <c r="M1" s="8"/>
      <c r="N1" s="8"/>
      <c r="O1" s="8"/>
      <c r="P1" s="8"/>
      <c r="Q1" s="1"/>
      <c r="S1" s="1"/>
    </row>
    <row r="2" spans="1:19" s="2" customFormat="1" ht="23.25" customHeight="1" x14ac:dyDescent="0.2">
      <c r="A2" s="8"/>
      <c r="B2" s="9"/>
      <c r="C2" s="9"/>
      <c r="D2" s="9"/>
      <c r="E2" s="8"/>
      <c r="F2" s="8"/>
      <c r="G2" s="221" t="s">
        <v>0</v>
      </c>
      <c r="H2" s="221"/>
      <c r="I2" s="221"/>
      <c r="J2" s="221"/>
      <c r="K2" s="221"/>
      <c r="L2" s="221"/>
      <c r="M2" s="221"/>
      <c r="N2" s="221"/>
      <c r="O2" s="221"/>
      <c r="P2" s="221"/>
      <c r="Q2" s="1"/>
      <c r="S2" s="1"/>
    </row>
    <row r="3" spans="1:19" s="2" customFormat="1" ht="18.75" customHeight="1" x14ac:dyDescent="0.2">
      <c r="A3" s="7"/>
      <c r="B3" s="10"/>
      <c r="C3" s="10"/>
      <c r="D3" s="10"/>
      <c r="E3" s="10"/>
      <c r="F3" s="10"/>
      <c r="G3" s="223" t="s">
        <v>148</v>
      </c>
      <c r="H3" s="223"/>
      <c r="I3" s="223"/>
      <c r="J3" s="223"/>
      <c r="K3" s="223"/>
      <c r="L3" s="223"/>
      <c r="M3" s="223"/>
      <c r="N3" s="223"/>
      <c r="O3" s="223"/>
      <c r="P3" s="223"/>
      <c r="Q3" s="1"/>
      <c r="S3" s="1"/>
    </row>
    <row r="4" spans="1:19" s="2" customFormat="1" ht="13.8" x14ac:dyDescent="0.3">
      <c r="A4" s="7"/>
      <c r="B4" s="7"/>
      <c r="C4" s="7"/>
      <c r="D4" s="11"/>
      <c r="E4" s="11"/>
      <c r="F4" s="11"/>
      <c r="G4" s="11"/>
      <c r="H4" s="11"/>
      <c r="I4" s="11"/>
      <c r="J4" s="7"/>
      <c r="K4" s="7"/>
      <c r="L4" s="7"/>
      <c r="M4" s="7"/>
      <c r="N4" s="7"/>
      <c r="O4" s="7"/>
      <c r="P4" s="7"/>
      <c r="Q4" s="1"/>
      <c r="S4" s="1"/>
    </row>
    <row r="5" spans="1:19" s="2" customFormat="1" ht="11.4" x14ac:dyDescent="0.2">
      <c r="A5" s="7"/>
      <c r="B5" s="7"/>
      <c r="C5" s="7"/>
      <c r="D5" s="7"/>
      <c r="E5" s="7"/>
      <c r="F5" s="7"/>
      <c r="G5" s="7"/>
      <c r="H5" s="7"/>
      <c r="I5" s="7"/>
      <c r="J5" s="7"/>
      <c r="K5" s="7"/>
      <c r="L5" s="7"/>
      <c r="M5" s="7"/>
      <c r="N5" s="7"/>
      <c r="O5" s="7"/>
      <c r="P5" s="7"/>
      <c r="Q5" s="1"/>
      <c r="S5" s="1"/>
    </row>
    <row r="6" spans="1:19" s="2" customFormat="1" ht="11.4" x14ac:dyDescent="0.2">
      <c r="A6" s="7"/>
      <c r="B6" s="7"/>
      <c r="C6" s="7"/>
      <c r="D6" s="7"/>
      <c r="E6" s="7"/>
      <c r="F6" s="7"/>
      <c r="G6" s="7"/>
      <c r="H6" s="7"/>
      <c r="I6" s="7"/>
      <c r="J6" s="7"/>
      <c r="K6" s="7"/>
      <c r="L6" s="7"/>
      <c r="M6" s="7"/>
      <c r="N6" s="7"/>
      <c r="O6" s="7"/>
      <c r="P6" s="7"/>
      <c r="Q6" s="1"/>
      <c r="S6" s="1"/>
    </row>
    <row r="7" spans="1:19" s="2" customFormat="1" ht="11.4" x14ac:dyDescent="0.2">
      <c r="A7" s="7"/>
      <c r="B7" s="7"/>
      <c r="C7" s="7"/>
      <c r="D7" s="7"/>
      <c r="E7" s="7"/>
      <c r="F7" s="7"/>
      <c r="G7" s="7"/>
      <c r="H7" s="7"/>
      <c r="I7" s="7"/>
      <c r="J7" s="7"/>
      <c r="K7" s="7"/>
      <c r="L7" s="7"/>
      <c r="M7" s="7"/>
      <c r="N7" s="7"/>
      <c r="O7" s="7"/>
      <c r="P7" s="7"/>
      <c r="Q7" s="1"/>
      <c r="S7" s="1"/>
    </row>
    <row r="8" spans="1:19" s="2" customFormat="1" ht="11.4" x14ac:dyDescent="0.2">
      <c r="A8" s="7"/>
      <c r="B8" s="7"/>
      <c r="C8" s="7"/>
      <c r="D8" s="7"/>
      <c r="E8" s="7"/>
      <c r="F8" s="7"/>
      <c r="G8" s="7"/>
      <c r="H8" s="7"/>
      <c r="I8" s="7"/>
      <c r="J8" s="7"/>
      <c r="K8" s="7"/>
      <c r="L8" s="7"/>
      <c r="M8" s="7"/>
      <c r="N8" s="7"/>
      <c r="O8" s="7"/>
      <c r="P8" s="7"/>
      <c r="Q8" s="1"/>
      <c r="S8" s="1"/>
    </row>
    <row r="9" spans="1:19" s="2" customFormat="1" ht="21.75" customHeight="1" x14ac:dyDescent="0.2">
      <c r="A9" s="7"/>
      <c r="B9" s="7"/>
      <c r="C9" s="7"/>
      <c r="D9" s="7"/>
      <c r="E9" s="7"/>
      <c r="F9" s="7"/>
      <c r="G9" s="222" t="s">
        <v>1</v>
      </c>
      <c r="H9" s="222"/>
      <c r="I9" s="222"/>
      <c r="J9" s="222"/>
      <c r="K9" s="222"/>
      <c r="L9" s="222"/>
      <c r="M9" s="222"/>
      <c r="N9" s="222"/>
      <c r="O9" s="222"/>
      <c r="P9" s="222"/>
      <c r="Q9" s="3"/>
      <c r="R9" s="4"/>
      <c r="S9" s="1"/>
    </row>
    <row r="10" spans="1:19" s="2" customFormat="1" ht="20.25" customHeight="1" x14ac:dyDescent="0.2">
      <c r="A10" s="7"/>
      <c r="B10" s="7"/>
      <c r="C10" s="7"/>
      <c r="D10" s="7"/>
      <c r="E10" s="7"/>
      <c r="F10" s="7"/>
      <c r="G10" s="223" t="s">
        <v>2</v>
      </c>
      <c r="H10" s="223"/>
      <c r="I10" s="223"/>
      <c r="J10" s="223"/>
      <c r="K10" s="223"/>
      <c r="L10" s="223"/>
      <c r="M10" s="223"/>
      <c r="N10" s="223"/>
      <c r="O10" s="223"/>
      <c r="P10" s="223"/>
      <c r="Q10" s="5"/>
      <c r="R10" s="6"/>
      <c r="S10" s="1"/>
    </row>
    <row r="11" spans="1:19" s="2" customFormat="1" ht="15" customHeight="1" x14ac:dyDescent="0.25">
      <c r="A11" s="7"/>
      <c r="B11" s="7"/>
      <c r="C11" s="7"/>
      <c r="D11" s="7"/>
      <c r="E11" s="7"/>
      <c r="F11" s="7"/>
      <c r="G11" s="224" t="s">
        <v>3</v>
      </c>
      <c r="H11" s="224"/>
      <c r="I11" s="224"/>
      <c r="J11" s="224"/>
      <c r="K11" s="224"/>
      <c r="L11" s="224"/>
      <c r="M11" s="224"/>
      <c r="N11" s="224"/>
      <c r="O11" s="224"/>
      <c r="P11" s="224"/>
      <c r="Q11" s="1"/>
      <c r="S11" s="1"/>
    </row>
    <row r="12" spans="1:19" s="2" customFormat="1" ht="13.8" x14ac:dyDescent="0.25">
      <c r="A12" s="7"/>
      <c r="B12" s="7"/>
      <c r="C12" s="7"/>
      <c r="D12" s="7"/>
      <c r="E12" s="7"/>
      <c r="F12" s="7"/>
      <c r="G12" s="220"/>
      <c r="H12" s="220"/>
      <c r="I12" s="220"/>
      <c r="J12" s="220"/>
      <c r="K12" s="220"/>
      <c r="L12" s="220"/>
      <c r="M12" s="220"/>
      <c r="N12" s="220"/>
      <c r="O12" s="220"/>
      <c r="P12" s="220"/>
      <c r="Q12" s="1"/>
      <c r="S12" s="1"/>
    </row>
    <row r="13" spans="1:19" s="2" customFormat="1" ht="11.4" x14ac:dyDescent="0.2">
      <c r="A13" s="7"/>
      <c r="B13" s="7"/>
      <c r="C13" s="7"/>
      <c r="D13" s="7"/>
      <c r="E13" s="7"/>
      <c r="F13" s="7"/>
      <c r="G13" s="7"/>
      <c r="H13" s="7"/>
      <c r="I13" s="7"/>
      <c r="J13" s="7"/>
      <c r="K13" s="7"/>
      <c r="L13" s="7"/>
      <c r="M13" s="7"/>
      <c r="N13" s="7"/>
      <c r="O13" s="7"/>
      <c r="P13" s="7"/>
      <c r="Q13" s="1"/>
      <c r="S13" s="1"/>
    </row>
    <row r="14" spans="1:19" s="2" customFormat="1" ht="11.4" x14ac:dyDescent="0.2">
      <c r="A14" s="7"/>
      <c r="B14" s="7"/>
      <c r="C14" s="7"/>
      <c r="D14" s="7"/>
      <c r="E14" s="7"/>
      <c r="F14" s="7"/>
      <c r="G14" s="7"/>
      <c r="H14" s="7"/>
      <c r="I14" s="7"/>
      <c r="J14" s="7"/>
      <c r="K14" s="7"/>
      <c r="L14" s="7"/>
      <c r="M14" s="7"/>
      <c r="N14" s="7"/>
      <c r="O14" s="7"/>
      <c r="P14" s="7"/>
      <c r="Q14" s="1"/>
      <c r="S14" s="1"/>
    </row>
    <row r="15" spans="1:19" s="2" customFormat="1" ht="11.4" x14ac:dyDescent="0.2">
      <c r="A15" s="7"/>
      <c r="B15" s="7"/>
      <c r="C15" s="7"/>
      <c r="D15" s="7"/>
      <c r="E15" s="7"/>
      <c r="F15" s="7"/>
      <c r="G15" s="7"/>
      <c r="H15" s="7"/>
      <c r="I15" s="7"/>
      <c r="J15" s="7"/>
      <c r="K15" s="7"/>
      <c r="L15" s="7"/>
      <c r="M15" s="7"/>
      <c r="N15" s="7"/>
      <c r="O15" s="7"/>
      <c r="P15" s="7"/>
      <c r="Q15" s="1"/>
      <c r="S15" s="1"/>
    </row>
    <row r="16" spans="1:19" s="2" customFormat="1" ht="11.4" x14ac:dyDescent="0.2">
      <c r="A16" s="7"/>
      <c r="B16" s="7"/>
      <c r="C16" s="7"/>
      <c r="D16" s="7"/>
      <c r="E16" s="7"/>
      <c r="F16" s="7"/>
      <c r="G16" s="7"/>
      <c r="H16" s="7"/>
      <c r="I16" s="7"/>
      <c r="J16" s="7"/>
      <c r="K16" s="7"/>
      <c r="L16" s="7"/>
      <c r="M16" s="7"/>
      <c r="N16" s="7"/>
      <c r="O16" s="7"/>
      <c r="P16" s="7"/>
      <c r="Q16" s="1"/>
      <c r="S16" s="1"/>
    </row>
    <row r="17" spans="1:19" s="2" customFormat="1" ht="11.4" x14ac:dyDescent="0.2">
      <c r="A17" s="7"/>
      <c r="B17" s="7"/>
      <c r="C17" s="7"/>
      <c r="D17" s="7"/>
      <c r="E17" s="7"/>
      <c r="F17" s="7"/>
      <c r="G17" s="7"/>
      <c r="H17" s="7"/>
      <c r="I17" s="7"/>
      <c r="J17" s="7"/>
      <c r="K17" s="7"/>
      <c r="L17" s="7"/>
      <c r="M17" s="7"/>
      <c r="N17" s="7"/>
      <c r="O17" s="7"/>
      <c r="P17" s="12"/>
      <c r="Q17" s="1"/>
      <c r="S17" s="1"/>
    </row>
    <row r="18" spans="1:19" s="2" customFormat="1" ht="11.4" x14ac:dyDescent="0.2">
      <c r="A18" s="7"/>
      <c r="B18" s="7"/>
      <c r="C18" s="7"/>
      <c r="D18" s="7"/>
      <c r="E18" s="7"/>
      <c r="F18" s="7"/>
      <c r="G18" s="7"/>
      <c r="H18" s="7"/>
      <c r="I18" s="7"/>
      <c r="J18" s="7"/>
      <c r="K18" s="7"/>
      <c r="L18" s="7"/>
      <c r="M18" s="7"/>
      <c r="N18" s="7"/>
      <c r="O18" s="7"/>
      <c r="P18" s="7"/>
      <c r="Q18" s="1"/>
      <c r="S18" s="1"/>
    </row>
    <row r="19" spans="1:19" s="2" customFormat="1" ht="15" customHeight="1" x14ac:dyDescent="0.2">
      <c r="A19" s="7"/>
      <c r="B19" s="7"/>
      <c r="C19" s="7"/>
      <c r="D19" s="7"/>
      <c r="E19" s="7"/>
      <c r="F19" s="7"/>
      <c r="G19" s="13"/>
      <c r="H19" s="13"/>
      <c r="I19" s="13"/>
      <c r="J19" s="13"/>
      <c r="K19" s="13"/>
      <c r="L19" s="13"/>
      <c r="M19" s="13"/>
      <c r="N19" s="13"/>
      <c r="O19" s="13"/>
      <c r="P19" s="13"/>
      <c r="Q19" s="1"/>
      <c r="S19" s="1"/>
    </row>
    <row r="20" spans="1:19" s="2" customFormat="1" ht="11.4" x14ac:dyDescent="0.2">
      <c r="A20" s="7"/>
      <c r="B20" s="7"/>
      <c r="C20" s="7"/>
      <c r="D20" s="7"/>
      <c r="E20" s="7"/>
      <c r="F20" s="7"/>
      <c r="G20" s="7"/>
      <c r="H20" s="7"/>
      <c r="I20" s="7"/>
      <c r="J20" s="7"/>
      <c r="K20" s="7"/>
      <c r="L20" s="7"/>
      <c r="M20" s="7"/>
      <c r="N20" s="7"/>
      <c r="O20" s="7"/>
      <c r="P20" s="7"/>
      <c r="Q20" s="1"/>
      <c r="S20" s="1"/>
    </row>
    <row r="21" spans="1:19" s="2" customFormat="1" ht="11.4" x14ac:dyDescent="0.2">
      <c r="A21" s="7"/>
      <c r="B21" s="7"/>
      <c r="C21" s="7"/>
      <c r="D21" s="7"/>
      <c r="E21" s="7"/>
      <c r="F21" s="7"/>
      <c r="G21" s="7"/>
      <c r="H21" s="7"/>
      <c r="I21" s="7"/>
      <c r="J21" s="7"/>
      <c r="K21" s="7"/>
      <c r="L21" s="7"/>
      <c r="M21" s="7"/>
      <c r="N21" s="7"/>
      <c r="O21" s="7"/>
      <c r="P21" s="7"/>
      <c r="Q21" s="1"/>
      <c r="S21" s="1"/>
    </row>
    <row r="22" spans="1:19" s="2" customFormat="1" ht="11.4" x14ac:dyDescent="0.2">
      <c r="A22" s="7"/>
      <c r="B22" s="7"/>
      <c r="C22" s="7"/>
      <c r="D22" s="7"/>
      <c r="E22" s="7"/>
      <c r="F22" s="7"/>
      <c r="G22" s="7"/>
      <c r="H22" s="7"/>
      <c r="I22" s="7"/>
      <c r="J22" s="7"/>
      <c r="K22" s="7"/>
      <c r="L22" s="7"/>
      <c r="M22" s="7"/>
      <c r="N22" s="7"/>
      <c r="O22" s="7"/>
      <c r="P22" s="7"/>
      <c r="Q22" s="1"/>
      <c r="S22" s="1"/>
    </row>
    <row r="23" spans="1:19" s="2" customFormat="1" ht="11.4" x14ac:dyDescent="0.2">
      <c r="A23" s="7"/>
      <c r="B23" s="7"/>
      <c r="C23" s="7"/>
      <c r="D23" s="7"/>
      <c r="E23" s="7"/>
      <c r="F23" s="7"/>
      <c r="G23" s="7"/>
      <c r="H23" s="7"/>
      <c r="I23" s="7"/>
      <c r="J23" s="7"/>
      <c r="K23" s="7"/>
      <c r="L23" s="7"/>
      <c r="M23" s="7"/>
      <c r="N23" s="7"/>
      <c r="O23" s="7"/>
      <c r="P23" s="7"/>
      <c r="Q23" s="1"/>
      <c r="S23" s="1"/>
    </row>
    <row r="24" spans="1:19" s="2" customFormat="1" ht="11.4" x14ac:dyDescent="0.2">
      <c r="A24" s="7"/>
      <c r="B24" s="7"/>
      <c r="C24" s="7"/>
      <c r="D24" s="7"/>
      <c r="E24" s="7"/>
      <c r="F24" s="7"/>
      <c r="G24" s="7"/>
      <c r="H24" s="7"/>
      <c r="I24" s="7"/>
      <c r="J24" s="7"/>
      <c r="K24" s="7"/>
      <c r="L24" s="7"/>
      <c r="M24" s="7"/>
      <c r="N24" s="7"/>
      <c r="O24" s="7"/>
      <c r="P24" s="7"/>
      <c r="Q24" s="1"/>
      <c r="S24" s="1"/>
    </row>
    <row r="25" spans="1:19" s="2" customFormat="1" ht="11.4" x14ac:dyDescent="0.2">
      <c r="A25" s="7"/>
      <c r="B25" s="7"/>
      <c r="C25" s="7"/>
      <c r="D25" s="7"/>
      <c r="E25" s="7"/>
      <c r="F25" s="7"/>
      <c r="G25" s="7"/>
      <c r="H25" s="7"/>
      <c r="I25" s="7"/>
      <c r="J25" s="7"/>
      <c r="K25" s="7"/>
      <c r="L25" s="7"/>
      <c r="M25" s="7"/>
      <c r="N25" s="7"/>
      <c r="O25" s="7"/>
      <c r="P25" s="7"/>
      <c r="Q25" s="1"/>
      <c r="S25" s="1"/>
    </row>
    <row r="26" spans="1:19" s="2" customFormat="1" ht="11.4" x14ac:dyDescent="0.2">
      <c r="A26" s="7"/>
      <c r="B26" s="7"/>
      <c r="C26" s="7"/>
      <c r="D26" s="7"/>
      <c r="E26" s="7"/>
      <c r="F26" s="7"/>
      <c r="G26" s="7"/>
      <c r="H26" s="7"/>
      <c r="I26" s="7"/>
      <c r="J26" s="7"/>
      <c r="K26" s="7"/>
      <c r="L26" s="7"/>
      <c r="M26" s="7"/>
      <c r="N26" s="7"/>
      <c r="O26" s="7"/>
      <c r="P26" s="7"/>
      <c r="Q26" s="1"/>
      <c r="S26" s="1"/>
    </row>
    <row r="27" spans="1:19" s="2" customFormat="1" ht="11.4" x14ac:dyDescent="0.2">
      <c r="A27" s="7"/>
      <c r="B27" s="7"/>
      <c r="C27" s="7"/>
      <c r="D27" s="7"/>
      <c r="E27" s="7"/>
      <c r="F27" s="7"/>
      <c r="G27" s="7"/>
      <c r="H27" s="7"/>
      <c r="I27" s="7"/>
      <c r="J27" s="7"/>
      <c r="K27" s="7"/>
      <c r="L27" s="7"/>
      <c r="M27" s="7"/>
      <c r="N27" s="7"/>
      <c r="O27" s="7"/>
      <c r="P27" s="7"/>
      <c r="Q27" s="1"/>
      <c r="S27" s="1"/>
    </row>
    <row r="28" spans="1:19" s="2" customFormat="1" ht="11.4" x14ac:dyDescent="0.2">
      <c r="A28" s="7"/>
      <c r="B28" s="7"/>
      <c r="C28" s="7"/>
      <c r="D28" s="7"/>
      <c r="E28" s="7"/>
      <c r="F28" s="7"/>
      <c r="G28" s="7"/>
      <c r="H28" s="7"/>
      <c r="I28" s="7"/>
      <c r="J28" s="7"/>
      <c r="K28" s="7"/>
      <c r="L28" s="7"/>
      <c r="M28" s="7"/>
      <c r="N28" s="7"/>
      <c r="O28" s="7"/>
      <c r="P28" s="7"/>
      <c r="Q28" s="1"/>
      <c r="S28" s="1"/>
    </row>
    <row r="29" spans="1:19" s="2" customFormat="1" ht="11.4" x14ac:dyDescent="0.2">
      <c r="A29" s="7"/>
      <c r="B29" s="7"/>
      <c r="C29" s="7"/>
      <c r="D29" s="7"/>
      <c r="E29" s="7"/>
      <c r="F29" s="7"/>
      <c r="G29" s="7"/>
      <c r="H29" s="7"/>
      <c r="I29" s="7"/>
      <c r="J29" s="7"/>
      <c r="K29" s="7"/>
      <c r="L29" s="7"/>
      <c r="M29" s="7"/>
      <c r="N29" s="7"/>
      <c r="O29" s="7"/>
      <c r="P29" s="7"/>
      <c r="Q29" s="1"/>
      <c r="S29" s="1"/>
    </row>
    <row r="30" spans="1:19" s="2" customFormat="1" ht="11.4" x14ac:dyDescent="0.2">
      <c r="A30" s="7"/>
      <c r="B30" s="7"/>
      <c r="C30" s="7"/>
      <c r="D30" s="7"/>
      <c r="E30" s="7"/>
      <c r="F30" s="7"/>
      <c r="G30" s="7"/>
      <c r="H30" s="7"/>
      <c r="I30" s="7"/>
      <c r="J30" s="7"/>
      <c r="K30" s="7"/>
      <c r="L30" s="7"/>
      <c r="M30" s="7"/>
      <c r="N30" s="7"/>
      <c r="O30" s="7"/>
      <c r="P30" s="7"/>
      <c r="Q30" s="1"/>
      <c r="S30" s="1"/>
    </row>
    <row r="31" spans="1:19" s="2" customFormat="1" ht="11.4" x14ac:dyDescent="0.2">
      <c r="A31" s="7"/>
      <c r="B31" s="7"/>
      <c r="C31" s="7"/>
      <c r="D31" s="7"/>
      <c r="E31" s="7"/>
      <c r="F31" s="7"/>
      <c r="G31" s="7"/>
      <c r="H31" s="7"/>
      <c r="I31" s="7"/>
      <c r="J31" s="7"/>
      <c r="K31" s="7"/>
      <c r="L31" s="7"/>
      <c r="M31" s="7"/>
      <c r="N31" s="7"/>
      <c r="O31" s="7"/>
      <c r="P31" s="7"/>
      <c r="Q31" s="1"/>
      <c r="S31" s="1"/>
    </row>
    <row r="32" spans="1:19" s="2" customFormat="1" ht="11.4" x14ac:dyDescent="0.2">
      <c r="A32" s="7"/>
      <c r="B32" s="7"/>
      <c r="C32" s="7"/>
      <c r="D32" s="7"/>
      <c r="E32" s="7"/>
      <c r="F32" s="7"/>
      <c r="G32" s="7"/>
      <c r="H32" s="7"/>
      <c r="I32" s="7"/>
      <c r="J32" s="7"/>
      <c r="K32" s="7"/>
      <c r="L32" s="7"/>
      <c r="M32" s="7"/>
      <c r="N32" s="7"/>
      <c r="O32" s="7"/>
      <c r="P32" s="7"/>
      <c r="Q32" s="1"/>
      <c r="S32" s="1"/>
    </row>
    <row r="33" spans="1:19" s="2" customFormat="1" ht="11.4" x14ac:dyDescent="0.2">
      <c r="A33" s="7"/>
      <c r="B33" s="7"/>
      <c r="C33" s="7"/>
      <c r="D33" s="7"/>
      <c r="E33" s="7"/>
      <c r="F33" s="7"/>
      <c r="G33" s="7"/>
      <c r="H33" s="7"/>
      <c r="I33" s="7"/>
      <c r="J33" s="7"/>
      <c r="K33" s="7"/>
      <c r="L33" s="7"/>
      <c r="M33" s="7"/>
      <c r="N33" s="7"/>
      <c r="O33" s="7"/>
      <c r="P33" s="7"/>
      <c r="Q33" s="1"/>
      <c r="S33" s="1"/>
    </row>
    <row r="34" spans="1:19" hidden="1" x14ac:dyDescent="0.3"/>
    <row r="35" spans="1:19" hidden="1" x14ac:dyDescent="0.3"/>
    <row r="36" spans="1:19" hidden="1" x14ac:dyDescent="0.3"/>
    <row r="37" spans="1:19" hidden="1" x14ac:dyDescent="0.3"/>
    <row r="38" spans="1:19" hidden="1" x14ac:dyDescent="0.3"/>
  </sheetData>
  <mergeCells count="6">
    <mergeCell ref="G12:P12"/>
    <mergeCell ref="G2:P2"/>
    <mergeCell ref="G3:P3"/>
    <mergeCell ref="G9:P9"/>
    <mergeCell ref="G10:P10"/>
    <mergeCell ref="G11:P1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B4E634B-91D2-440B-8750-DA5524FEC293}">
          <x14:formula1>
            <xm:f>'C:\juan\SALUD\03. Carpeta de trabajo\[Plantilla_Ejecución presupuestal 2018.xlsx]Tablas'!#REF!</xm:f>
          </x14:formula1>
          <xm:sqref>D2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B6537-4B6B-443B-8BD7-5EBEB60C3E78}">
  <dimension ref="A1:T85"/>
  <sheetViews>
    <sheetView zoomScale="85" zoomScaleNormal="85" workbookViewId="0">
      <selection activeCell="I19" sqref="I19"/>
    </sheetView>
  </sheetViews>
  <sheetFormatPr defaultColWidth="0" defaultRowHeight="12" x14ac:dyDescent="0.25"/>
  <cols>
    <col min="1" max="2" width="11.6640625" style="26" customWidth="1"/>
    <col min="3" max="3" width="19.33203125" style="26" customWidth="1"/>
    <col min="4" max="4" width="16.44140625" style="26" customWidth="1"/>
    <col min="5" max="5" width="11.6640625" style="26" customWidth="1"/>
    <col min="6" max="6" width="14" style="26" customWidth="1"/>
    <col min="7" max="7" width="12.5546875" style="26" hidden="1" customWidth="1"/>
    <col min="8" max="8" width="13.33203125" style="26" customWidth="1"/>
    <col min="9" max="9" width="11.6640625" style="26" customWidth="1"/>
    <col min="10" max="10" width="11.6640625" style="26" hidden="1" customWidth="1"/>
    <col min="11" max="12" width="11.6640625" style="26" customWidth="1"/>
    <col min="13" max="13" width="11.6640625" style="26" hidden="1" customWidth="1"/>
    <col min="14" max="14" width="12.88671875" style="26" customWidth="1"/>
    <col min="15" max="20" width="11.6640625" style="26" customWidth="1"/>
    <col min="21" max="16384" width="11.44140625" style="26" hidden="1"/>
  </cols>
  <sheetData>
    <row r="1" spans="2:19" ht="9" customHeight="1" x14ac:dyDescent="0.3">
      <c r="C1" s="27"/>
      <c r="D1" s="27"/>
    </row>
    <row r="2" spans="2:19" x14ac:dyDescent="0.25">
      <c r="B2" s="267" t="s">
        <v>63</v>
      </c>
      <c r="C2" s="267"/>
      <c r="D2" s="267"/>
      <c r="E2" s="267"/>
      <c r="F2" s="267"/>
      <c r="G2" s="267"/>
      <c r="H2" s="267"/>
      <c r="I2" s="267"/>
      <c r="J2" s="267"/>
      <c r="K2" s="267"/>
      <c r="L2" s="267"/>
      <c r="M2" s="267"/>
      <c r="N2" s="267"/>
      <c r="O2" s="267"/>
      <c r="P2" s="267"/>
      <c r="Q2" s="267"/>
      <c r="R2" s="267"/>
      <c r="S2" s="267"/>
    </row>
    <row r="3" spans="2:19" x14ac:dyDescent="0.25">
      <c r="B3" s="267"/>
      <c r="C3" s="267"/>
      <c r="D3" s="267"/>
      <c r="E3" s="267"/>
      <c r="F3" s="267"/>
      <c r="G3" s="267"/>
      <c r="H3" s="267"/>
      <c r="I3" s="267"/>
      <c r="J3" s="267"/>
      <c r="K3" s="267"/>
      <c r="L3" s="267"/>
      <c r="M3" s="267"/>
      <c r="N3" s="267"/>
      <c r="O3" s="267"/>
      <c r="P3" s="267"/>
      <c r="Q3" s="267"/>
      <c r="R3" s="267"/>
      <c r="S3" s="267"/>
    </row>
    <row r="4" spans="2:19" x14ac:dyDescent="0.25">
      <c r="B4" s="28"/>
      <c r="H4" s="28"/>
      <c r="O4" s="28"/>
      <c r="P4" s="28"/>
    </row>
    <row r="5" spans="2:19" x14ac:dyDescent="0.25">
      <c r="B5" s="28"/>
      <c r="H5" s="28"/>
      <c r="O5" s="28"/>
      <c r="P5" s="28"/>
    </row>
    <row r="7" spans="2:19" x14ac:dyDescent="0.25">
      <c r="B7" s="29"/>
      <c r="C7" s="30"/>
      <c r="D7" s="30"/>
      <c r="E7" s="30"/>
      <c r="F7" s="30"/>
      <c r="G7" s="30"/>
      <c r="H7" s="30"/>
      <c r="I7" s="30"/>
      <c r="J7" s="30"/>
      <c r="K7" s="30"/>
      <c r="L7" s="30"/>
      <c r="M7" s="30"/>
      <c r="N7" s="30"/>
      <c r="O7" s="30"/>
      <c r="P7" s="30"/>
      <c r="Q7" s="30"/>
      <c r="R7" s="30"/>
      <c r="S7" s="31"/>
    </row>
    <row r="8" spans="2:19" x14ac:dyDescent="0.25">
      <c r="B8" s="32"/>
      <c r="C8" s="252" t="s">
        <v>14</v>
      </c>
      <c r="D8" s="252"/>
      <c r="E8" s="252"/>
      <c r="F8" s="252"/>
      <c r="G8" s="252"/>
      <c r="H8" s="252"/>
      <c r="I8" s="252"/>
      <c r="J8" s="252"/>
      <c r="K8" s="252"/>
      <c r="L8" s="252"/>
      <c r="M8" s="252"/>
      <c r="N8" s="252"/>
      <c r="O8" s="252"/>
      <c r="P8" s="252"/>
      <c r="Q8" s="252"/>
      <c r="R8" s="252"/>
      <c r="S8" s="33"/>
    </row>
    <row r="9" spans="2:19" x14ac:dyDescent="0.25">
      <c r="B9" s="32"/>
      <c r="C9" s="34"/>
      <c r="D9" s="34"/>
      <c r="E9" s="34"/>
      <c r="F9" s="34"/>
      <c r="G9" s="34"/>
      <c r="H9" s="34"/>
      <c r="I9" s="34"/>
      <c r="J9" s="34"/>
      <c r="K9" s="34"/>
      <c r="L9" s="34"/>
      <c r="M9" s="34"/>
      <c r="N9" s="34"/>
      <c r="O9" s="34"/>
      <c r="P9" s="34"/>
      <c r="Q9" s="34"/>
      <c r="R9" s="34"/>
      <c r="S9" s="33"/>
    </row>
    <row r="10" spans="2:19" ht="19.5" customHeight="1" x14ac:dyDescent="0.25">
      <c r="B10" s="32"/>
      <c r="C10" s="249" t="s">
        <v>142</v>
      </c>
      <c r="D10" s="249"/>
      <c r="E10" s="249"/>
      <c r="F10" s="249"/>
      <c r="G10" s="249"/>
      <c r="H10" s="249"/>
      <c r="I10" s="249"/>
      <c r="J10" s="249"/>
      <c r="K10" s="249"/>
      <c r="L10" s="249"/>
      <c r="M10" s="249"/>
      <c r="N10" s="249"/>
      <c r="O10" s="249"/>
      <c r="P10" s="249"/>
      <c r="Q10" s="249"/>
      <c r="R10" s="249"/>
      <c r="S10" s="35"/>
    </row>
    <row r="11" spans="2:19" ht="19.5" customHeight="1" x14ac:dyDescent="0.25">
      <c r="B11" s="32"/>
      <c r="C11" s="249"/>
      <c r="D11" s="249"/>
      <c r="E11" s="249"/>
      <c r="F11" s="249"/>
      <c r="G11" s="249"/>
      <c r="H11" s="249"/>
      <c r="I11" s="249"/>
      <c r="J11" s="249"/>
      <c r="K11" s="249"/>
      <c r="L11" s="249"/>
      <c r="M11" s="249"/>
      <c r="N11" s="249"/>
      <c r="O11" s="249"/>
      <c r="P11" s="249"/>
      <c r="Q11" s="249"/>
      <c r="R11" s="249"/>
      <c r="S11" s="35"/>
    </row>
    <row r="12" spans="2:19" x14ac:dyDescent="0.25">
      <c r="B12" s="32"/>
      <c r="C12" s="111"/>
      <c r="D12" s="111"/>
      <c r="E12" s="111"/>
      <c r="O12" s="111"/>
      <c r="P12" s="111"/>
      <c r="Q12" s="111"/>
      <c r="R12" s="111"/>
      <c r="S12" s="35"/>
    </row>
    <row r="13" spans="2:19" ht="14.4" customHeight="1" x14ac:dyDescent="0.25">
      <c r="B13" s="32"/>
      <c r="C13" s="111"/>
      <c r="E13" s="268" t="s">
        <v>15</v>
      </c>
      <c r="F13" s="269"/>
      <c r="G13" s="269"/>
      <c r="H13" s="269"/>
      <c r="I13" s="269"/>
      <c r="J13" s="269"/>
      <c r="K13" s="269"/>
      <c r="L13" s="269"/>
      <c r="M13" s="269"/>
      <c r="N13" s="269"/>
      <c r="O13" s="269"/>
      <c r="P13" s="37"/>
      <c r="Q13" s="271" t="s">
        <v>55</v>
      </c>
      <c r="R13" s="271"/>
      <c r="S13" s="272"/>
    </row>
    <row r="14" spans="2:19" ht="16.5" customHeight="1" x14ac:dyDescent="0.25">
      <c r="B14" s="32"/>
      <c r="C14" s="111"/>
      <c r="E14" s="270" t="s">
        <v>16</v>
      </c>
      <c r="F14" s="270"/>
      <c r="G14" s="270"/>
      <c r="H14" s="270"/>
      <c r="I14" s="270"/>
      <c r="J14" s="270"/>
      <c r="K14" s="270"/>
      <c r="L14" s="270"/>
      <c r="M14" s="270"/>
      <c r="N14" s="270"/>
      <c r="O14" s="270"/>
      <c r="P14" s="38"/>
      <c r="Q14" s="271"/>
      <c r="R14" s="271"/>
      <c r="S14" s="272"/>
    </row>
    <row r="15" spans="2:19" ht="11.25" customHeight="1" x14ac:dyDescent="0.25">
      <c r="B15" s="32"/>
      <c r="E15" s="236" t="s">
        <v>17</v>
      </c>
      <c r="F15" s="236"/>
      <c r="G15" s="109"/>
      <c r="H15" s="236">
        <v>2020</v>
      </c>
      <c r="I15" s="236"/>
      <c r="J15" s="236"/>
      <c r="K15" s="236"/>
      <c r="L15" s="236">
        <v>2019</v>
      </c>
      <c r="M15" s="236"/>
      <c r="N15" s="236"/>
      <c r="O15" s="236"/>
      <c r="P15" s="61"/>
      <c r="Q15" s="271"/>
      <c r="R15" s="271"/>
      <c r="S15" s="272"/>
    </row>
    <row r="16" spans="2:19" ht="11.25" customHeight="1" x14ac:dyDescent="0.3">
      <c r="B16" s="32"/>
      <c r="E16" s="236"/>
      <c r="F16" s="236"/>
      <c r="G16" s="109"/>
      <c r="H16" s="109" t="s">
        <v>18</v>
      </c>
      <c r="I16" s="109" t="s">
        <v>19</v>
      </c>
      <c r="J16" s="109"/>
      <c r="K16" s="109" t="s">
        <v>20</v>
      </c>
      <c r="L16" s="109" t="s">
        <v>18</v>
      </c>
      <c r="M16" s="109"/>
      <c r="N16" s="109" t="s">
        <v>19</v>
      </c>
      <c r="O16" s="109" t="s">
        <v>20</v>
      </c>
      <c r="P16" s="214"/>
      <c r="R16" s="27"/>
      <c r="S16" s="33"/>
    </row>
    <row r="17" spans="2:19" ht="12" customHeight="1" x14ac:dyDescent="0.3">
      <c r="B17" s="32"/>
      <c r="D17" s="67"/>
      <c r="E17" s="228" t="s">
        <v>23</v>
      </c>
      <c r="F17" s="229"/>
      <c r="G17" s="68"/>
      <c r="H17" s="69">
        <v>21892.868999999999</v>
      </c>
      <c r="I17" s="69">
        <v>5286.35</v>
      </c>
      <c r="J17" s="69"/>
      <c r="K17" s="70">
        <v>0.24146446954942272</v>
      </c>
      <c r="L17" s="69">
        <v>2749.66</v>
      </c>
      <c r="M17" s="69"/>
      <c r="N17" s="69">
        <v>1350.501</v>
      </c>
      <c r="O17" s="70">
        <f>+N17/L17</f>
        <v>0.49115199697417139</v>
      </c>
      <c r="P17" s="215"/>
      <c r="Q17" s="67"/>
      <c r="R17" s="71">
        <f>(K17-O17)*100</f>
        <v>-24.968752742474866</v>
      </c>
      <c r="S17" s="33"/>
    </row>
    <row r="18" spans="2:19" ht="12" customHeight="1" x14ac:dyDescent="0.3">
      <c r="B18" s="32"/>
      <c r="C18" s="93"/>
      <c r="D18" s="67"/>
      <c r="E18" s="228" t="s">
        <v>21</v>
      </c>
      <c r="F18" s="229"/>
      <c r="G18" s="68"/>
      <c r="H18" s="69">
        <v>29140.45</v>
      </c>
      <c r="I18" s="69">
        <v>25802.560000000001</v>
      </c>
      <c r="J18" s="69"/>
      <c r="K18" s="70">
        <v>0.88545509763919228</v>
      </c>
      <c r="L18" s="69">
        <v>5812.7659999999996</v>
      </c>
      <c r="M18" s="69"/>
      <c r="N18" s="69">
        <v>3467.61</v>
      </c>
      <c r="O18" s="70">
        <f t="shared" ref="O18:O20" si="0">+N18/L18</f>
        <v>0.59655076430050691</v>
      </c>
      <c r="P18" s="215"/>
      <c r="Q18" s="67"/>
      <c r="R18" s="71">
        <f>(K18-O18)*100</f>
        <v>28.890433333868536</v>
      </c>
      <c r="S18" s="33"/>
    </row>
    <row r="19" spans="2:19" ht="12" customHeight="1" x14ac:dyDescent="0.3">
      <c r="B19" s="32"/>
      <c r="D19" s="67"/>
      <c r="E19" s="228" t="s">
        <v>22</v>
      </c>
      <c r="F19" s="229"/>
      <c r="G19" s="72"/>
      <c r="H19" s="69">
        <v>4818.393</v>
      </c>
      <c r="I19" s="69">
        <v>2247.3960000000002</v>
      </c>
      <c r="J19" s="69"/>
      <c r="K19" s="70">
        <v>0.4664202359583372</v>
      </c>
      <c r="L19" s="69">
        <v>2267.0590000000002</v>
      </c>
      <c r="M19" s="69"/>
      <c r="N19" s="69">
        <v>375.98700000000002</v>
      </c>
      <c r="O19" s="70">
        <f t="shared" si="0"/>
        <v>0.1658479113247604</v>
      </c>
      <c r="P19" s="215"/>
      <c r="Q19" s="67"/>
      <c r="R19" s="71">
        <f t="shared" ref="R19:R20" si="1">(K19-O19)*100</f>
        <v>30.057232463357682</v>
      </c>
      <c r="S19" s="33"/>
    </row>
    <row r="20" spans="2:19" ht="12" customHeight="1" x14ac:dyDescent="0.3">
      <c r="B20" s="32"/>
      <c r="D20" s="67"/>
      <c r="E20" s="262" t="s">
        <v>24</v>
      </c>
      <c r="F20" s="263"/>
      <c r="G20" s="110"/>
      <c r="H20" s="64">
        <f>SUM(H17:H19)</f>
        <v>55851.712</v>
      </c>
      <c r="I20" s="64">
        <f>SUM(I17:I19)</f>
        <v>33336.306000000004</v>
      </c>
      <c r="J20" s="65"/>
      <c r="K20" s="66">
        <f t="shared" ref="K20" si="2">+I20/H20</f>
        <v>0.59687169481931024</v>
      </c>
      <c r="L20" s="64">
        <f>SUM(L17:L19)</f>
        <v>10829.485000000001</v>
      </c>
      <c r="M20" s="64">
        <v>0</v>
      </c>
      <c r="N20" s="64">
        <f>SUM(N17:N19)</f>
        <v>5194.098</v>
      </c>
      <c r="O20" s="66">
        <f t="shared" si="0"/>
        <v>0.47962557776293147</v>
      </c>
      <c r="P20" s="216"/>
      <c r="Q20" s="73"/>
      <c r="R20" s="71">
        <f t="shared" si="1"/>
        <v>11.724611705637876</v>
      </c>
      <c r="S20" s="33"/>
    </row>
    <row r="21" spans="2:19" ht="12" customHeight="1" x14ac:dyDescent="0.3">
      <c r="B21" s="32"/>
      <c r="E21" s="40" t="s">
        <v>25</v>
      </c>
      <c r="F21" s="41"/>
      <c r="G21" s="41"/>
      <c r="H21" s="41"/>
      <c r="I21" s="41"/>
      <c r="J21" s="41"/>
      <c r="K21" s="41"/>
      <c r="L21" s="41"/>
      <c r="M21" s="41"/>
      <c r="N21" s="41"/>
      <c r="O21" s="41"/>
      <c r="P21" s="62"/>
      <c r="Q21" s="42"/>
      <c r="R21" s="27"/>
      <c r="S21" s="33"/>
    </row>
    <row r="22" spans="2:19" ht="12" customHeight="1" x14ac:dyDescent="0.3">
      <c r="B22" s="32"/>
      <c r="E22" s="43" t="s">
        <v>26</v>
      </c>
      <c r="F22" s="44"/>
      <c r="G22" s="44"/>
      <c r="H22" s="44"/>
      <c r="I22" s="45"/>
      <c r="J22" s="44"/>
      <c r="K22" s="44"/>
      <c r="L22" s="44"/>
      <c r="M22" s="44"/>
      <c r="N22" s="44"/>
      <c r="O22" s="44"/>
      <c r="P22" s="46"/>
      <c r="Q22" s="42"/>
      <c r="R22" s="27"/>
      <c r="S22" s="33"/>
    </row>
    <row r="23" spans="2:19" x14ac:dyDescent="0.25">
      <c r="B23" s="32"/>
      <c r="C23" s="47"/>
      <c r="D23" s="47"/>
      <c r="E23" s="48"/>
      <c r="F23" s="47"/>
      <c r="G23" s="47"/>
      <c r="H23" s="47"/>
      <c r="I23" s="47"/>
      <c r="J23" s="47"/>
      <c r="K23" s="49"/>
      <c r="L23" s="47"/>
      <c r="M23" s="47"/>
      <c r="N23" s="47"/>
      <c r="O23" s="47"/>
      <c r="P23" s="47"/>
      <c r="Q23" s="47"/>
      <c r="R23" s="47"/>
      <c r="S23" s="33"/>
    </row>
    <row r="24" spans="2:19" x14ac:dyDescent="0.25">
      <c r="B24" s="32"/>
      <c r="S24" s="33"/>
    </row>
    <row r="25" spans="2:19" x14ac:dyDescent="0.25">
      <c r="B25" s="32"/>
      <c r="S25" s="33"/>
    </row>
    <row r="26" spans="2:19" x14ac:dyDescent="0.25">
      <c r="B26" s="32"/>
      <c r="E26" s="264" t="s">
        <v>27</v>
      </c>
      <c r="F26" s="264"/>
      <c r="G26" s="264"/>
      <c r="H26" s="264"/>
      <c r="I26" s="264"/>
      <c r="J26" s="264"/>
      <c r="K26" s="264"/>
      <c r="L26" s="264"/>
      <c r="M26" s="264"/>
      <c r="N26" s="264"/>
      <c r="O26" s="264"/>
      <c r="P26" s="50"/>
      <c r="S26" s="33"/>
    </row>
    <row r="27" spans="2:19" ht="16.5" customHeight="1" x14ac:dyDescent="0.25">
      <c r="B27" s="32"/>
      <c r="F27" s="265" t="s">
        <v>28</v>
      </c>
      <c r="G27" s="265"/>
      <c r="H27" s="265"/>
      <c r="I27" s="265"/>
      <c r="J27" s="265"/>
      <c r="K27" s="265"/>
      <c r="L27" s="265"/>
      <c r="M27" s="265"/>
      <c r="N27" s="265"/>
      <c r="S27" s="33"/>
    </row>
    <row r="28" spans="2:19" x14ac:dyDescent="0.25">
      <c r="B28" s="32"/>
      <c r="F28" s="266" t="s">
        <v>29</v>
      </c>
      <c r="G28" s="266"/>
      <c r="H28" s="266"/>
      <c r="I28" s="109" t="s">
        <v>18</v>
      </c>
      <c r="J28" s="109"/>
      <c r="K28" s="109" t="s">
        <v>30</v>
      </c>
      <c r="L28" s="109" t="s">
        <v>31</v>
      </c>
      <c r="M28" s="109"/>
      <c r="N28" s="109" t="s">
        <v>32</v>
      </c>
      <c r="S28" s="33"/>
    </row>
    <row r="29" spans="2:19" x14ac:dyDescent="0.25">
      <c r="B29" s="32"/>
      <c r="F29" s="74" t="s">
        <v>33</v>
      </c>
      <c r="G29" s="75"/>
      <c r="H29" s="72"/>
      <c r="I29" s="76">
        <v>54839.597999999998</v>
      </c>
      <c r="J29" s="76"/>
      <c r="K29" s="77">
        <v>0.98187855011499015</v>
      </c>
      <c r="L29" s="78">
        <v>32644.673999999999</v>
      </c>
      <c r="M29" s="78"/>
      <c r="N29" s="79">
        <f>+L29/I29</f>
        <v>0.59527558900048827</v>
      </c>
      <c r="O29" s="67"/>
      <c r="P29" s="67"/>
      <c r="Q29" s="67"/>
      <c r="S29" s="33"/>
    </row>
    <row r="30" spans="2:19" x14ac:dyDescent="0.25">
      <c r="B30" s="32"/>
      <c r="F30" s="74" t="s">
        <v>34</v>
      </c>
      <c r="G30" s="75"/>
      <c r="H30" s="72"/>
      <c r="I30" s="76">
        <v>912.11400000000003</v>
      </c>
      <c r="J30" s="78"/>
      <c r="K30" s="77">
        <v>1.6330994473365473E-2</v>
      </c>
      <c r="L30" s="78">
        <v>591.63300000000004</v>
      </c>
      <c r="M30" s="78"/>
      <c r="N30" s="79">
        <f t="shared" ref="N30:N32" si="3">+L30/I30</f>
        <v>0.64863931482248927</v>
      </c>
      <c r="O30" s="67"/>
      <c r="P30" s="67"/>
      <c r="Q30" s="67"/>
      <c r="S30" s="33"/>
    </row>
    <row r="31" spans="2:19" x14ac:dyDescent="0.25">
      <c r="B31" s="32"/>
      <c r="F31" s="80" t="s">
        <v>35</v>
      </c>
      <c r="G31" s="81"/>
      <c r="H31" s="82"/>
      <c r="I31" s="76">
        <v>100</v>
      </c>
      <c r="J31" s="78"/>
      <c r="K31" s="77">
        <v>1.7904554116443198E-3</v>
      </c>
      <c r="L31" s="78">
        <v>100</v>
      </c>
      <c r="M31" s="78"/>
      <c r="N31" s="79">
        <f t="shared" si="3"/>
        <v>1</v>
      </c>
      <c r="O31" s="67"/>
      <c r="P31" s="67"/>
      <c r="Q31" s="67"/>
      <c r="S31" s="33"/>
    </row>
    <row r="32" spans="2:19" x14ac:dyDescent="0.25">
      <c r="B32" s="32"/>
      <c r="F32" s="83" t="s">
        <v>24</v>
      </c>
      <c r="G32" s="84"/>
      <c r="H32" s="85"/>
      <c r="I32" s="86">
        <f>SUM(I29:I31)</f>
        <v>55851.712</v>
      </c>
      <c r="J32" s="86"/>
      <c r="K32" s="87">
        <f>SUM(K29:K31)</f>
        <v>1</v>
      </c>
      <c r="L32" s="86">
        <f>SUM(L29:L31)</f>
        <v>33336.307000000001</v>
      </c>
      <c r="M32" s="65"/>
      <c r="N32" s="88">
        <f t="shared" si="3"/>
        <v>0.59687171272386419</v>
      </c>
      <c r="O32" s="67"/>
      <c r="P32" s="67"/>
      <c r="Q32" s="67"/>
      <c r="S32" s="33"/>
    </row>
    <row r="33" spans="2:19" ht="12" customHeight="1" x14ac:dyDescent="0.25">
      <c r="B33" s="32"/>
      <c r="F33" s="89" t="s">
        <v>56</v>
      </c>
      <c r="G33" s="89"/>
      <c r="H33" s="89"/>
      <c r="I33" s="90"/>
      <c r="J33" s="90"/>
      <c r="K33" s="91"/>
      <c r="L33" s="92"/>
      <c r="M33" s="92"/>
      <c r="N33" s="91"/>
      <c r="O33" s="67"/>
      <c r="P33" s="67"/>
      <c r="Q33" s="67"/>
      <c r="S33" s="33"/>
    </row>
    <row r="34" spans="2:19" ht="12" customHeight="1" x14ac:dyDescent="0.25">
      <c r="B34" s="32"/>
      <c r="F34" s="40" t="s">
        <v>25</v>
      </c>
      <c r="G34" s="51"/>
      <c r="H34" s="51"/>
      <c r="I34" s="51"/>
      <c r="J34" s="51"/>
      <c r="K34" s="51"/>
      <c r="L34" s="51"/>
      <c r="M34" s="51"/>
      <c r="N34" s="51"/>
      <c r="S34" s="33"/>
    </row>
    <row r="35" spans="2:19" ht="12" customHeight="1" x14ac:dyDescent="0.25">
      <c r="B35" s="32"/>
      <c r="F35" s="43" t="s">
        <v>26</v>
      </c>
      <c r="I35" s="52"/>
      <c r="J35" s="52"/>
      <c r="K35" s="53"/>
      <c r="L35" s="52"/>
      <c r="M35" s="52"/>
      <c r="N35" s="53"/>
      <c r="S35" s="33"/>
    </row>
    <row r="36" spans="2:19" ht="12" customHeight="1" x14ac:dyDescent="0.25">
      <c r="B36" s="32"/>
      <c r="S36" s="33"/>
    </row>
    <row r="37" spans="2:19" x14ac:dyDescent="0.25">
      <c r="B37" s="32"/>
      <c r="S37" s="33"/>
    </row>
    <row r="38" spans="2:19" ht="14.4" customHeight="1" x14ac:dyDescent="0.25">
      <c r="B38" s="32"/>
      <c r="D38" s="264" t="s">
        <v>36</v>
      </c>
      <c r="E38" s="264"/>
      <c r="F38" s="264"/>
      <c r="G38" s="264"/>
      <c r="H38" s="264"/>
      <c r="I38" s="264"/>
      <c r="J38" s="264"/>
      <c r="K38" s="264"/>
      <c r="L38" s="264"/>
      <c r="M38" s="264"/>
      <c r="N38" s="264"/>
      <c r="O38" s="264"/>
      <c r="P38" s="264"/>
      <c r="Q38" s="264"/>
      <c r="S38" s="33"/>
    </row>
    <row r="39" spans="2:19" ht="16.5" customHeight="1" x14ac:dyDescent="0.25">
      <c r="B39" s="32"/>
      <c r="F39" s="265" t="s">
        <v>37</v>
      </c>
      <c r="G39" s="265"/>
      <c r="H39" s="265"/>
      <c r="I39" s="265"/>
      <c r="J39" s="265"/>
      <c r="K39" s="265"/>
      <c r="L39" s="265"/>
      <c r="M39" s="265"/>
      <c r="N39" s="265"/>
      <c r="S39" s="33"/>
    </row>
    <row r="40" spans="2:19" ht="14.4" customHeight="1" x14ac:dyDescent="0.25">
      <c r="B40" s="32"/>
      <c r="D40" s="256" t="s">
        <v>29</v>
      </c>
      <c r="E40" s="257"/>
      <c r="F40" s="236" t="s">
        <v>33</v>
      </c>
      <c r="G40" s="236"/>
      <c r="H40" s="236"/>
      <c r="I40" s="236" t="s">
        <v>34</v>
      </c>
      <c r="J40" s="236"/>
      <c r="K40" s="236"/>
      <c r="L40" s="236" t="s">
        <v>35</v>
      </c>
      <c r="M40" s="236"/>
      <c r="N40" s="236"/>
      <c r="O40" s="236" t="s">
        <v>24</v>
      </c>
      <c r="P40" s="236"/>
      <c r="Q40" s="236"/>
      <c r="S40" s="33"/>
    </row>
    <row r="41" spans="2:19" x14ac:dyDescent="0.25">
      <c r="B41" s="32"/>
      <c r="D41" s="258"/>
      <c r="E41" s="259"/>
      <c r="F41" s="109" t="s">
        <v>18</v>
      </c>
      <c r="G41" s="109" t="s">
        <v>31</v>
      </c>
      <c r="H41" s="109" t="s">
        <v>32</v>
      </c>
      <c r="I41" s="109" t="s">
        <v>18</v>
      </c>
      <c r="J41" s="109" t="s">
        <v>31</v>
      </c>
      <c r="K41" s="109" t="s">
        <v>32</v>
      </c>
      <c r="L41" s="109" t="s">
        <v>18</v>
      </c>
      <c r="M41" s="109" t="s">
        <v>31</v>
      </c>
      <c r="N41" s="109" t="s">
        <v>32</v>
      </c>
      <c r="O41" s="109" t="s">
        <v>24</v>
      </c>
      <c r="P41" s="109" t="s">
        <v>31</v>
      </c>
      <c r="Q41" s="109" t="s">
        <v>20</v>
      </c>
      <c r="S41" s="33"/>
    </row>
    <row r="42" spans="2:19" x14ac:dyDescent="0.25">
      <c r="B42" s="32"/>
      <c r="D42" s="228" t="s">
        <v>23</v>
      </c>
      <c r="E42" s="229"/>
      <c r="F42" s="78">
        <v>21892.868999999999</v>
      </c>
      <c r="G42" s="78">
        <v>5286.35</v>
      </c>
      <c r="H42" s="94">
        <v>0.24146446954942272</v>
      </c>
      <c r="I42" s="78">
        <v>0</v>
      </c>
      <c r="J42" s="78">
        <v>0</v>
      </c>
      <c r="K42" s="94" t="s">
        <v>64</v>
      </c>
      <c r="L42" s="78">
        <v>0</v>
      </c>
      <c r="M42" s="78">
        <v>0</v>
      </c>
      <c r="N42" s="94" t="s">
        <v>64</v>
      </c>
      <c r="O42" s="78">
        <f>+F42+I42+L42</f>
        <v>21892.868999999999</v>
      </c>
      <c r="P42" s="78">
        <f t="shared" ref="P42:P44" si="4">+G42+J42+M42</f>
        <v>5286.35</v>
      </c>
      <c r="Q42" s="94">
        <f>+P42/O42</f>
        <v>0.24146446954942272</v>
      </c>
      <c r="S42" s="33"/>
    </row>
    <row r="43" spans="2:19" x14ac:dyDescent="0.25">
      <c r="B43" s="32"/>
      <c r="D43" s="228" t="s">
        <v>21</v>
      </c>
      <c r="E43" s="229"/>
      <c r="F43" s="78">
        <v>29048.11</v>
      </c>
      <c r="G43" s="78">
        <v>25710.22</v>
      </c>
      <c r="H43" s="94">
        <v>0.88509097493778432</v>
      </c>
      <c r="I43" s="78">
        <v>92.34</v>
      </c>
      <c r="J43" s="78">
        <v>92.34</v>
      </c>
      <c r="K43" s="94">
        <v>1</v>
      </c>
      <c r="L43" s="78">
        <v>0</v>
      </c>
      <c r="M43" s="78">
        <v>0</v>
      </c>
      <c r="N43" s="94" t="s">
        <v>64</v>
      </c>
      <c r="O43" s="78">
        <f t="shared" ref="O43:O44" si="5">+F43+I43+L43</f>
        <v>29140.45</v>
      </c>
      <c r="P43" s="78">
        <f t="shared" si="4"/>
        <v>25802.560000000001</v>
      </c>
      <c r="Q43" s="94">
        <f t="shared" ref="Q43:Q45" si="6">+P43/O43</f>
        <v>0.88545509763919228</v>
      </c>
      <c r="S43" s="33"/>
    </row>
    <row r="44" spans="2:19" x14ac:dyDescent="0.25">
      <c r="B44" s="32"/>
      <c r="D44" s="228" t="s">
        <v>22</v>
      </c>
      <c r="E44" s="229"/>
      <c r="F44" s="78">
        <v>3898.6190000000001</v>
      </c>
      <c r="G44" s="78">
        <v>1648.1030000000001</v>
      </c>
      <c r="H44" s="94">
        <v>0.42274020621148156</v>
      </c>
      <c r="I44" s="78">
        <v>819.774</v>
      </c>
      <c r="J44" s="78">
        <v>499.29300000000001</v>
      </c>
      <c r="K44" s="94">
        <v>0.60906176580374594</v>
      </c>
      <c r="L44" s="78">
        <v>100</v>
      </c>
      <c r="M44" s="78">
        <v>100</v>
      </c>
      <c r="N44" s="94">
        <v>1</v>
      </c>
      <c r="O44" s="78">
        <f t="shared" si="5"/>
        <v>4818.393</v>
      </c>
      <c r="P44" s="78">
        <f t="shared" si="4"/>
        <v>2247.3960000000002</v>
      </c>
      <c r="Q44" s="94">
        <f t="shared" si="6"/>
        <v>0.4664202359583372</v>
      </c>
      <c r="S44" s="33"/>
    </row>
    <row r="45" spans="2:19" x14ac:dyDescent="0.25">
      <c r="B45" s="32"/>
      <c r="D45" s="225" t="s">
        <v>24</v>
      </c>
      <c r="E45" s="226"/>
      <c r="F45" s="86">
        <f t="shared" ref="F45:G45" si="7">SUM(F42:F44)</f>
        <v>54839.597999999998</v>
      </c>
      <c r="G45" s="86">
        <f t="shared" si="7"/>
        <v>32644.672999999999</v>
      </c>
      <c r="H45" s="95">
        <f t="shared" ref="H45" si="8">+G45/F45</f>
        <v>0.59527557076548954</v>
      </c>
      <c r="I45" s="86">
        <f t="shared" ref="I45:J45" si="9">SUM(I42:I44)</f>
        <v>912.11400000000003</v>
      </c>
      <c r="J45" s="86">
        <f t="shared" si="9"/>
        <v>591.63300000000004</v>
      </c>
      <c r="K45" s="95">
        <f t="shared" ref="K45" si="10">+J45/I45</f>
        <v>0.64863931482248927</v>
      </c>
      <c r="L45" s="86">
        <f t="shared" ref="L45:M45" si="11">SUM(L42:L44)</f>
        <v>100</v>
      </c>
      <c r="M45" s="86">
        <f t="shared" si="11"/>
        <v>100</v>
      </c>
      <c r="N45" s="95">
        <f t="shared" ref="N45" si="12">+M45/L45</f>
        <v>1</v>
      </c>
      <c r="O45" s="86">
        <f t="shared" ref="O45:P45" si="13">SUM(O42:O44)</f>
        <v>55851.712</v>
      </c>
      <c r="P45" s="86">
        <f t="shared" si="13"/>
        <v>33336.306000000004</v>
      </c>
      <c r="Q45" s="95">
        <f t="shared" si="6"/>
        <v>0.59687169481931024</v>
      </c>
      <c r="S45" s="33"/>
    </row>
    <row r="46" spans="2:19" ht="12" customHeight="1" x14ac:dyDescent="0.25">
      <c r="B46" s="32"/>
      <c r="D46" s="89" t="s">
        <v>56</v>
      </c>
      <c r="E46" s="41"/>
      <c r="F46" s="41"/>
      <c r="G46" s="41"/>
      <c r="H46" s="41"/>
      <c r="I46" s="41"/>
      <c r="J46" s="41"/>
      <c r="K46" s="41"/>
      <c r="L46" s="41"/>
      <c r="M46" s="41"/>
      <c r="N46" s="41"/>
      <c r="O46" s="41"/>
      <c r="P46" s="41"/>
      <c r="Q46" s="41"/>
      <c r="S46" s="33"/>
    </row>
    <row r="47" spans="2:19" ht="12" customHeight="1" x14ac:dyDescent="0.25">
      <c r="B47" s="32"/>
      <c r="D47" s="40" t="s">
        <v>25</v>
      </c>
      <c r="E47" s="67"/>
      <c r="F47" s="67"/>
      <c r="G47" s="67"/>
      <c r="H47" s="96"/>
      <c r="I47" s="67"/>
      <c r="J47" s="67"/>
      <c r="K47" s="67"/>
      <c r="L47" s="67"/>
      <c r="M47" s="67"/>
      <c r="N47" s="67"/>
      <c r="O47" s="67"/>
      <c r="P47" s="67"/>
      <c r="Q47" s="67"/>
      <c r="S47" s="33"/>
    </row>
    <row r="48" spans="2:19" ht="12" customHeight="1" x14ac:dyDescent="0.25">
      <c r="B48" s="32"/>
      <c r="D48" s="43" t="s">
        <v>26</v>
      </c>
      <c r="S48" s="33"/>
    </row>
    <row r="49" spans="2:19" x14ac:dyDescent="0.25">
      <c r="B49" s="32"/>
      <c r="S49" s="33"/>
    </row>
    <row r="50" spans="2:19" ht="18.75" customHeight="1" x14ac:dyDescent="0.25">
      <c r="B50" s="32"/>
      <c r="C50" s="260" t="s">
        <v>143</v>
      </c>
      <c r="D50" s="260"/>
      <c r="E50" s="260"/>
      <c r="F50" s="260"/>
      <c r="G50" s="260"/>
      <c r="H50" s="260"/>
      <c r="I50" s="260"/>
      <c r="J50" s="260"/>
      <c r="K50" s="260"/>
      <c r="L50" s="260"/>
      <c r="M50" s="260"/>
      <c r="N50" s="260"/>
      <c r="O50" s="260"/>
      <c r="P50" s="260"/>
      <c r="Q50" s="260"/>
      <c r="R50" s="260"/>
      <c r="S50" s="33"/>
    </row>
    <row r="51" spans="2:19" ht="13.5" customHeight="1" x14ac:dyDescent="0.25">
      <c r="B51" s="32"/>
      <c r="C51" s="260"/>
      <c r="D51" s="260"/>
      <c r="E51" s="260"/>
      <c r="F51" s="260"/>
      <c r="G51" s="260"/>
      <c r="H51" s="260"/>
      <c r="I51" s="260"/>
      <c r="J51" s="260"/>
      <c r="K51" s="260"/>
      <c r="L51" s="260"/>
      <c r="M51" s="260"/>
      <c r="N51" s="260"/>
      <c r="O51" s="260"/>
      <c r="P51" s="260"/>
      <c r="Q51" s="260"/>
      <c r="R51" s="260"/>
      <c r="S51" s="33"/>
    </row>
    <row r="52" spans="2:19" x14ac:dyDescent="0.25">
      <c r="B52" s="32"/>
      <c r="S52" s="33"/>
    </row>
    <row r="53" spans="2:19" x14ac:dyDescent="0.25">
      <c r="B53" s="32"/>
      <c r="E53" s="261" t="s">
        <v>38</v>
      </c>
      <c r="F53" s="261"/>
      <c r="G53" s="261"/>
      <c r="H53" s="261"/>
      <c r="I53" s="261"/>
      <c r="J53" s="261"/>
      <c r="K53" s="261"/>
      <c r="L53" s="261"/>
      <c r="M53" s="261"/>
      <c r="N53" s="261"/>
      <c r="O53" s="261"/>
      <c r="P53" s="54"/>
      <c r="S53" s="33"/>
    </row>
    <row r="54" spans="2:19" ht="16.5" customHeight="1" x14ac:dyDescent="0.25">
      <c r="B54" s="32"/>
      <c r="E54" s="39"/>
      <c r="F54" s="255" t="s">
        <v>39</v>
      </c>
      <c r="G54" s="255"/>
      <c r="H54" s="255"/>
      <c r="I54" s="255"/>
      <c r="J54" s="255"/>
      <c r="K54" s="255"/>
      <c r="L54" s="255"/>
      <c r="M54" s="255"/>
      <c r="N54" s="255"/>
      <c r="O54" s="39"/>
      <c r="S54" s="33"/>
    </row>
    <row r="55" spans="2:19" x14ac:dyDescent="0.25">
      <c r="B55" s="32"/>
      <c r="F55" s="97" t="s">
        <v>40</v>
      </c>
      <c r="G55" s="97"/>
      <c r="H55" s="97" t="s">
        <v>41</v>
      </c>
      <c r="I55" s="97" t="s">
        <v>19</v>
      </c>
      <c r="J55" s="97"/>
      <c r="K55" s="97" t="s">
        <v>42</v>
      </c>
      <c r="L55" s="97" t="s">
        <v>43</v>
      </c>
      <c r="M55" s="97"/>
      <c r="N55" s="97" t="s">
        <v>44</v>
      </c>
      <c r="S55" s="33"/>
    </row>
    <row r="56" spans="2:19" x14ac:dyDescent="0.25">
      <c r="B56" s="32"/>
      <c r="F56" s="98" t="s">
        <v>45</v>
      </c>
      <c r="G56" s="98"/>
      <c r="H56" s="99">
        <v>1141.7930000000001</v>
      </c>
      <c r="I56" s="99">
        <v>0</v>
      </c>
      <c r="J56" s="99"/>
      <c r="K56" s="100">
        <v>0</v>
      </c>
      <c r="L56" s="101">
        <v>10</v>
      </c>
      <c r="M56" s="101"/>
      <c r="N56" s="100">
        <f>+L56/L$60</f>
        <v>0.16393442622950818</v>
      </c>
      <c r="Q56" s="55"/>
      <c r="S56" s="33"/>
    </row>
    <row r="57" spans="2:19" x14ac:dyDescent="0.25">
      <c r="B57" s="32"/>
      <c r="F57" s="98" t="s">
        <v>46</v>
      </c>
      <c r="G57" s="98"/>
      <c r="H57" s="99">
        <v>22305.360000000001</v>
      </c>
      <c r="I57" s="99">
        <v>1916.386</v>
      </c>
      <c r="J57" s="99"/>
      <c r="K57" s="100">
        <v>0.23390048077453576</v>
      </c>
      <c r="L57" s="101">
        <v>11</v>
      </c>
      <c r="M57" s="101"/>
      <c r="N57" s="100">
        <f t="shared" ref="N57:N60" si="14">+L57/L$60</f>
        <v>0.18032786885245902</v>
      </c>
      <c r="S57" s="33"/>
    </row>
    <row r="58" spans="2:19" x14ac:dyDescent="0.25">
      <c r="B58" s="32"/>
      <c r="F58" s="98" t="s">
        <v>47</v>
      </c>
      <c r="G58" s="98"/>
      <c r="H58" s="99">
        <v>17141.674999999999</v>
      </c>
      <c r="I58" s="99">
        <v>16157.035999999996</v>
      </c>
      <c r="J58" s="99"/>
      <c r="K58" s="100">
        <v>0.93439040683551144</v>
      </c>
      <c r="L58" s="101">
        <v>22</v>
      </c>
      <c r="M58" s="101"/>
      <c r="N58" s="100">
        <f t="shared" si="14"/>
        <v>0.36065573770491804</v>
      </c>
      <c r="S58" s="33"/>
    </row>
    <row r="59" spans="2:19" x14ac:dyDescent="0.25">
      <c r="B59" s="32"/>
      <c r="F59" s="98" t="s">
        <v>48</v>
      </c>
      <c r="G59" s="98"/>
      <c r="H59" s="99">
        <v>15262.883999999998</v>
      </c>
      <c r="I59" s="99">
        <v>15262.883999999998</v>
      </c>
      <c r="J59" s="99"/>
      <c r="K59" s="100">
        <v>1</v>
      </c>
      <c r="L59" s="101">
        <v>18</v>
      </c>
      <c r="M59" s="101"/>
      <c r="N59" s="100">
        <f t="shared" si="14"/>
        <v>0.29508196721311475</v>
      </c>
      <c r="S59" s="33"/>
    </row>
    <row r="60" spans="2:19" x14ac:dyDescent="0.25">
      <c r="B60" s="32"/>
      <c r="F60" s="102" t="s">
        <v>24</v>
      </c>
      <c r="G60" s="102"/>
      <c r="H60" s="103">
        <v>55851.711999999992</v>
      </c>
      <c r="I60" s="103">
        <v>33336.30599999999</v>
      </c>
      <c r="J60" s="103"/>
      <c r="K60" s="104">
        <v>0.67425400391641221</v>
      </c>
      <c r="L60" s="103">
        <v>61</v>
      </c>
      <c r="M60" s="105"/>
      <c r="N60" s="104">
        <f t="shared" si="14"/>
        <v>1</v>
      </c>
      <c r="S60" s="33"/>
    </row>
    <row r="61" spans="2:19" x14ac:dyDescent="0.25">
      <c r="B61" s="32"/>
      <c r="F61" s="40" t="s">
        <v>25</v>
      </c>
      <c r="G61" s="56"/>
      <c r="H61" s="56"/>
      <c r="I61" s="56"/>
      <c r="J61" s="56"/>
      <c r="K61" s="56"/>
      <c r="L61" s="56"/>
      <c r="M61" s="56"/>
      <c r="N61" s="56"/>
      <c r="S61" s="33"/>
    </row>
    <row r="62" spans="2:19" x14ac:dyDescent="0.25">
      <c r="B62" s="32"/>
      <c r="F62" s="43" t="s">
        <v>26</v>
      </c>
      <c r="K62" s="52"/>
      <c r="S62" s="33"/>
    </row>
    <row r="63" spans="2:19" x14ac:dyDescent="0.25">
      <c r="B63" s="32"/>
      <c r="S63" s="33"/>
    </row>
    <row r="64" spans="2:19" x14ac:dyDescent="0.25">
      <c r="B64" s="32"/>
      <c r="S64" s="33"/>
    </row>
    <row r="65" spans="2:19" x14ac:dyDescent="0.25">
      <c r="B65" s="32"/>
      <c r="E65" s="264" t="s">
        <v>49</v>
      </c>
      <c r="F65" s="264"/>
      <c r="G65" s="264"/>
      <c r="H65" s="264"/>
      <c r="I65" s="264"/>
      <c r="J65" s="264"/>
      <c r="K65" s="264"/>
      <c r="L65" s="264"/>
      <c r="M65" s="264"/>
      <c r="N65" s="264"/>
      <c r="O65" s="264"/>
      <c r="P65" s="50"/>
      <c r="S65" s="33"/>
    </row>
    <row r="66" spans="2:19" ht="16.5" customHeight="1" x14ac:dyDescent="0.25">
      <c r="B66" s="32"/>
      <c r="F66" s="265" t="s">
        <v>50</v>
      </c>
      <c r="G66" s="265"/>
      <c r="H66" s="265"/>
      <c r="I66" s="265"/>
      <c r="J66" s="265"/>
      <c r="K66" s="265"/>
      <c r="L66" s="265"/>
      <c r="M66" s="265"/>
      <c r="N66" s="265"/>
      <c r="S66" s="33"/>
    </row>
    <row r="67" spans="2:19" x14ac:dyDescent="0.25">
      <c r="B67" s="32"/>
      <c r="F67" s="236" t="s">
        <v>29</v>
      </c>
      <c r="G67" s="236"/>
      <c r="H67" s="236"/>
      <c r="I67" s="109" t="s">
        <v>18</v>
      </c>
      <c r="J67" s="109"/>
      <c r="K67" s="109" t="s">
        <v>30</v>
      </c>
      <c r="L67" s="109" t="s">
        <v>31</v>
      </c>
      <c r="M67" s="109"/>
      <c r="N67" s="109" t="s">
        <v>32</v>
      </c>
      <c r="S67" s="33"/>
    </row>
    <row r="68" spans="2:19" x14ac:dyDescent="0.25">
      <c r="B68" s="32"/>
      <c r="F68" s="107" t="s">
        <v>65</v>
      </c>
      <c r="G68" s="108"/>
      <c r="H68" s="68"/>
      <c r="I68" s="78">
        <v>6946.786000000001</v>
      </c>
      <c r="J68" s="106"/>
      <c r="K68" s="100">
        <f>+I68/I$72</f>
        <v>0.12437910587235</v>
      </c>
      <c r="L68" s="78">
        <v>6421.9979999999996</v>
      </c>
      <c r="M68" s="106"/>
      <c r="N68" s="77">
        <f>+L68/I68</f>
        <v>0.92445600022801888</v>
      </c>
      <c r="S68" s="33"/>
    </row>
    <row r="69" spans="2:19" x14ac:dyDescent="0.25">
      <c r="B69" s="32"/>
      <c r="F69" s="107" t="s">
        <v>51</v>
      </c>
      <c r="G69" s="108"/>
      <c r="H69" s="68"/>
      <c r="I69" s="78">
        <v>30002.978999999999</v>
      </c>
      <c r="J69" s="106"/>
      <c r="K69" s="77">
        <f t="shared" ref="K69:K72" si="15">+I69/I$72</f>
        <v>0.53718996116000883</v>
      </c>
      <c r="L69" s="78">
        <v>8498.5040000000008</v>
      </c>
      <c r="M69" s="106"/>
      <c r="N69" s="77">
        <f t="shared" ref="N69:N72" si="16">+L69/I69</f>
        <v>0.28325533941146314</v>
      </c>
      <c r="S69" s="33"/>
    </row>
    <row r="70" spans="2:19" x14ac:dyDescent="0.25">
      <c r="B70" s="32"/>
      <c r="F70" s="107" t="s">
        <v>66</v>
      </c>
      <c r="G70" s="108"/>
      <c r="H70" s="72"/>
      <c r="I70" s="78">
        <v>18692.781999999999</v>
      </c>
      <c r="J70" s="106"/>
      <c r="K70" s="77">
        <f t="shared" si="15"/>
        <v>0.33468592690587534</v>
      </c>
      <c r="L70" s="78">
        <v>18208.464</v>
      </c>
      <c r="M70" s="106"/>
      <c r="N70" s="77">
        <f t="shared" si="16"/>
        <v>0.97409064097575204</v>
      </c>
      <c r="S70" s="33"/>
    </row>
    <row r="71" spans="2:19" x14ac:dyDescent="0.25">
      <c r="B71" s="32"/>
      <c r="F71" s="107" t="s">
        <v>67</v>
      </c>
      <c r="G71" s="108"/>
      <c r="H71" s="72"/>
      <c r="I71" s="78">
        <v>209.16499999999999</v>
      </c>
      <c r="J71" s="106"/>
      <c r="K71" s="77">
        <f t="shared" si="15"/>
        <v>3.7450060617658415E-3</v>
      </c>
      <c r="L71" s="78">
        <v>207.34</v>
      </c>
      <c r="M71" s="106"/>
      <c r="N71" s="77">
        <f t="shared" si="16"/>
        <v>0.99127483087514645</v>
      </c>
      <c r="S71" s="33"/>
    </row>
    <row r="72" spans="2:19" x14ac:dyDescent="0.25">
      <c r="B72" s="32"/>
      <c r="F72" s="225" t="s">
        <v>24</v>
      </c>
      <c r="G72" s="237"/>
      <c r="H72" s="226"/>
      <c r="I72" s="103">
        <f>SUM(I68:I71)</f>
        <v>55851.712</v>
      </c>
      <c r="J72" s="64"/>
      <c r="K72" s="87">
        <f t="shared" si="15"/>
        <v>1</v>
      </c>
      <c r="L72" s="103">
        <f>SUM(L68:L71)</f>
        <v>33336.305999999997</v>
      </c>
      <c r="M72" s="64"/>
      <c r="N72" s="87">
        <f t="shared" si="16"/>
        <v>0.59687169481931002</v>
      </c>
      <c r="S72" s="33"/>
    </row>
    <row r="73" spans="2:19" x14ac:dyDescent="0.25">
      <c r="B73" s="32"/>
      <c r="F73" s="40" t="s">
        <v>25</v>
      </c>
      <c r="G73" s="56"/>
      <c r="H73" s="56"/>
      <c r="I73" s="56"/>
      <c r="J73" s="56"/>
      <c r="K73" s="56"/>
      <c r="L73" s="56"/>
      <c r="M73" s="56"/>
      <c r="N73" s="56"/>
      <c r="S73" s="33"/>
    </row>
    <row r="74" spans="2:19" x14ac:dyDescent="0.25">
      <c r="B74" s="32"/>
      <c r="F74" s="43" t="s">
        <v>26</v>
      </c>
      <c r="I74" s="52"/>
      <c r="L74" s="52"/>
      <c r="S74" s="33"/>
    </row>
    <row r="75" spans="2:19" x14ac:dyDescent="0.25">
      <c r="B75" s="32"/>
      <c r="S75" s="33"/>
    </row>
    <row r="76" spans="2:19" x14ac:dyDescent="0.25">
      <c r="B76" s="32"/>
      <c r="S76" s="33"/>
    </row>
    <row r="77" spans="2:19" x14ac:dyDescent="0.25">
      <c r="B77" s="32"/>
      <c r="E77" s="264" t="s">
        <v>52</v>
      </c>
      <c r="F77" s="264"/>
      <c r="G77" s="264"/>
      <c r="H77" s="264"/>
      <c r="I77" s="264"/>
      <c r="J77" s="264"/>
      <c r="K77" s="264"/>
      <c r="L77" s="264"/>
      <c r="M77" s="264"/>
      <c r="N77" s="264"/>
      <c r="O77" s="264"/>
      <c r="P77" s="50"/>
      <c r="S77" s="33"/>
    </row>
    <row r="78" spans="2:19" ht="16.5" customHeight="1" x14ac:dyDescent="0.25">
      <c r="B78" s="32"/>
      <c r="F78" s="265" t="s">
        <v>50</v>
      </c>
      <c r="G78" s="265"/>
      <c r="H78" s="265"/>
      <c r="I78" s="265"/>
      <c r="J78" s="265"/>
      <c r="K78" s="265"/>
      <c r="L78" s="265"/>
      <c r="M78" s="265"/>
      <c r="N78" s="265"/>
      <c r="S78" s="33"/>
    </row>
    <row r="79" spans="2:19" x14ac:dyDescent="0.25">
      <c r="B79" s="32"/>
      <c r="F79" s="236" t="s">
        <v>29</v>
      </c>
      <c r="G79" s="236"/>
      <c r="H79" s="236"/>
      <c r="I79" s="109" t="s">
        <v>18</v>
      </c>
      <c r="J79" s="109"/>
      <c r="K79" s="109" t="s">
        <v>30</v>
      </c>
      <c r="L79" s="109" t="s">
        <v>31</v>
      </c>
      <c r="M79" s="109"/>
      <c r="N79" s="109" t="s">
        <v>32</v>
      </c>
      <c r="S79" s="33"/>
    </row>
    <row r="80" spans="2:19" x14ac:dyDescent="0.25">
      <c r="B80" s="32"/>
      <c r="F80" s="68" t="s">
        <v>53</v>
      </c>
      <c r="G80" s="68"/>
      <c r="H80" s="68"/>
      <c r="I80" s="78">
        <v>184.40700000000001</v>
      </c>
      <c r="J80" s="106"/>
      <c r="K80" s="77">
        <v>0.23805478925076259</v>
      </c>
      <c r="L80" s="78">
        <v>143.93100000000001</v>
      </c>
      <c r="M80" s="78"/>
      <c r="N80" s="77">
        <f>+L80/I80</f>
        <v>0.78050724755567846</v>
      </c>
      <c r="O80" s="67"/>
      <c r="P80" s="67"/>
      <c r="S80" s="33"/>
    </row>
    <row r="81" spans="2:19" x14ac:dyDescent="0.25">
      <c r="B81" s="32"/>
      <c r="F81" s="68" t="s">
        <v>54</v>
      </c>
      <c r="G81" s="68"/>
      <c r="H81" s="68"/>
      <c r="I81" s="78">
        <v>590.23400000000004</v>
      </c>
      <c r="J81" s="106"/>
      <c r="K81" s="77">
        <v>0.76194521074923738</v>
      </c>
      <c r="L81" s="78">
        <v>12</v>
      </c>
      <c r="M81" s="78"/>
      <c r="N81" s="77">
        <f t="shared" ref="N81:N82" si="17">+L81/I81</f>
        <v>2.0330919601378436E-2</v>
      </c>
      <c r="O81" s="67"/>
      <c r="P81" s="67"/>
      <c r="S81" s="33"/>
    </row>
    <row r="82" spans="2:19" x14ac:dyDescent="0.25">
      <c r="B82" s="32"/>
      <c r="F82" s="225" t="s">
        <v>24</v>
      </c>
      <c r="G82" s="237"/>
      <c r="H82" s="226"/>
      <c r="I82" s="64">
        <f>SUM(I80:I81)</f>
        <v>774.64100000000008</v>
      </c>
      <c r="J82" s="64"/>
      <c r="K82" s="87">
        <f>+K81+K80</f>
        <v>1</v>
      </c>
      <c r="L82" s="64">
        <f>SUM(L80:L81)</f>
        <v>155.93100000000001</v>
      </c>
      <c r="M82" s="65"/>
      <c r="N82" s="87">
        <f t="shared" si="17"/>
        <v>0.20129453514595794</v>
      </c>
      <c r="O82" s="67"/>
      <c r="P82" s="67"/>
      <c r="S82" s="33"/>
    </row>
    <row r="83" spans="2:19" x14ac:dyDescent="0.25">
      <c r="B83" s="32"/>
      <c r="F83" s="40" t="s">
        <v>25</v>
      </c>
      <c r="G83" s="56"/>
      <c r="H83" s="56"/>
      <c r="I83" s="56"/>
      <c r="J83" s="56"/>
      <c r="K83" s="56"/>
      <c r="L83" s="56"/>
      <c r="M83" s="56"/>
      <c r="N83" s="56"/>
      <c r="S83" s="33"/>
    </row>
    <row r="84" spans="2:19" x14ac:dyDescent="0.25">
      <c r="B84" s="32"/>
      <c r="F84" s="43" t="s">
        <v>26</v>
      </c>
      <c r="S84" s="33"/>
    </row>
    <row r="85" spans="2:19" x14ac:dyDescent="0.25">
      <c r="B85" s="57"/>
      <c r="C85" s="58"/>
      <c r="D85" s="58"/>
      <c r="E85" s="58"/>
      <c r="F85" s="58"/>
      <c r="G85" s="58"/>
      <c r="H85" s="58"/>
      <c r="I85" s="58"/>
      <c r="J85" s="58"/>
      <c r="K85" s="58"/>
      <c r="L85" s="58"/>
      <c r="M85" s="58"/>
      <c r="N85" s="58"/>
      <c r="O85" s="58"/>
      <c r="P85" s="58"/>
      <c r="Q85" s="58"/>
      <c r="R85" s="58"/>
      <c r="S85" s="59"/>
    </row>
  </sheetData>
  <mergeCells count="38">
    <mergeCell ref="F27:N27"/>
    <mergeCell ref="B2:S3"/>
    <mergeCell ref="C8:R8"/>
    <mergeCell ref="C10:R11"/>
    <mergeCell ref="E13:O13"/>
    <mergeCell ref="Q13:S15"/>
    <mergeCell ref="E14:O14"/>
    <mergeCell ref="E15:F16"/>
    <mergeCell ref="H15:K15"/>
    <mergeCell ref="L15:O15"/>
    <mergeCell ref="E17:F17"/>
    <mergeCell ref="E18:F18"/>
    <mergeCell ref="E19:F19"/>
    <mergeCell ref="E20:F20"/>
    <mergeCell ref="E26:O26"/>
    <mergeCell ref="F28:H28"/>
    <mergeCell ref="D38:Q38"/>
    <mergeCell ref="F39:N39"/>
    <mergeCell ref="D40:E41"/>
    <mergeCell ref="F40:H40"/>
    <mergeCell ref="I40:K40"/>
    <mergeCell ref="L40:N40"/>
    <mergeCell ref="O40:Q40"/>
    <mergeCell ref="F54:N54"/>
    <mergeCell ref="E65:O65"/>
    <mergeCell ref="F66:N66"/>
    <mergeCell ref="F67:H67"/>
    <mergeCell ref="D42:E42"/>
    <mergeCell ref="D43:E43"/>
    <mergeCell ref="D44:E44"/>
    <mergeCell ref="D45:E45"/>
    <mergeCell ref="C50:R51"/>
    <mergeCell ref="E53:O53"/>
    <mergeCell ref="F82:H82"/>
    <mergeCell ref="F72:H72"/>
    <mergeCell ref="E77:O77"/>
    <mergeCell ref="F78:N78"/>
    <mergeCell ref="F79:H7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0C54F-9E03-4D85-A5A2-FDF841B425EE}">
  <dimension ref="A1:T85"/>
  <sheetViews>
    <sheetView zoomScale="85" zoomScaleNormal="85" workbookViewId="0">
      <selection activeCell="I19" sqref="I19"/>
    </sheetView>
  </sheetViews>
  <sheetFormatPr defaultColWidth="0" defaultRowHeight="12" x14ac:dyDescent="0.25"/>
  <cols>
    <col min="1" max="2" width="11.6640625" style="26" customWidth="1"/>
    <col min="3" max="3" width="19.33203125" style="26" customWidth="1"/>
    <col min="4" max="4" width="16.44140625" style="26" customWidth="1"/>
    <col min="5" max="5" width="11.6640625" style="26" customWidth="1"/>
    <col min="6" max="6" width="14" style="26" customWidth="1"/>
    <col min="7" max="7" width="12.5546875" style="26" hidden="1" customWidth="1"/>
    <col min="8" max="8" width="13.33203125" style="26" customWidth="1"/>
    <col min="9" max="9" width="11.6640625" style="26" customWidth="1"/>
    <col min="10" max="10" width="11.6640625" style="26" hidden="1" customWidth="1"/>
    <col min="11" max="12" width="11.6640625" style="26" customWidth="1"/>
    <col min="13" max="13" width="11.6640625" style="26" hidden="1" customWidth="1"/>
    <col min="14" max="14" width="12.88671875" style="26" customWidth="1"/>
    <col min="15" max="20" width="11.6640625" style="26" customWidth="1"/>
    <col min="21" max="16384" width="11.44140625" style="26" hidden="1"/>
  </cols>
  <sheetData>
    <row r="1" spans="2:19" ht="9" customHeight="1" x14ac:dyDescent="0.3">
      <c r="C1" s="27"/>
      <c r="D1" s="27"/>
    </row>
    <row r="2" spans="2:19" x14ac:dyDescent="0.25">
      <c r="B2" s="267" t="s">
        <v>62</v>
      </c>
      <c r="C2" s="267"/>
      <c r="D2" s="267"/>
      <c r="E2" s="267"/>
      <c r="F2" s="267"/>
      <c r="G2" s="267"/>
      <c r="H2" s="267"/>
      <c r="I2" s="267"/>
      <c r="J2" s="267"/>
      <c r="K2" s="267"/>
      <c r="L2" s="267"/>
      <c r="M2" s="267"/>
      <c r="N2" s="267"/>
      <c r="O2" s="267"/>
      <c r="P2" s="267"/>
      <c r="Q2" s="267"/>
      <c r="R2" s="267"/>
      <c r="S2" s="267"/>
    </row>
    <row r="3" spans="2:19" x14ac:dyDescent="0.25">
      <c r="B3" s="267"/>
      <c r="C3" s="267"/>
      <c r="D3" s="267"/>
      <c r="E3" s="267"/>
      <c r="F3" s="267"/>
      <c r="G3" s="267"/>
      <c r="H3" s="267"/>
      <c r="I3" s="267"/>
      <c r="J3" s="267"/>
      <c r="K3" s="267"/>
      <c r="L3" s="267"/>
      <c r="M3" s="267"/>
      <c r="N3" s="267"/>
      <c r="O3" s="267"/>
      <c r="P3" s="267"/>
      <c r="Q3" s="267"/>
      <c r="R3" s="267"/>
      <c r="S3" s="267"/>
    </row>
    <row r="4" spans="2:19" x14ac:dyDescent="0.25">
      <c r="B4" s="28"/>
      <c r="H4" s="28"/>
      <c r="O4" s="28"/>
      <c r="P4" s="28"/>
    </row>
    <row r="5" spans="2:19" x14ac:dyDescent="0.25">
      <c r="B5" s="28"/>
      <c r="H5" s="28"/>
      <c r="O5" s="28"/>
      <c r="P5" s="28"/>
    </row>
    <row r="7" spans="2:19" x14ac:dyDescent="0.25">
      <c r="B7" s="29"/>
      <c r="C7" s="30"/>
      <c r="D7" s="30"/>
      <c r="E7" s="30"/>
      <c r="F7" s="30"/>
      <c r="G7" s="30"/>
      <c r="H7" s="30"/>
      <c r="I7" s="30"/>
      <c r="J7" s="30"/>
      <c r="K7" s="30"/>
      <c r="L7" s="30"/>
      <c r="M7" s="30"/>
      <c r="N7" s="30"/>
      <c r="O7" s="30"/>
      <c r="P7" s="30"/>
      <c r="Q7" s="30"/>
      <c r="R7" s="30"/>
      <c r="S7" s="31"/>
    </row>
    <row r="8" spans="2:19" x14ac:dyDescent="0.25">
      <c r="B8" s="32"/>
      <c r="C8" s="252" t="s">
        <v>14</v>
      </c>
      <c r="D8" s="252"/>
      <c r="E8" s="252"/>
      <c r="F8" s="252"/>
      <c r="G8" s="252"/>
      <c r="H8" s="252"/>
      <c r="I8" s="252"/>
      <c r="J8" s="252"/>
      <c r="K8" s="252"/>
      <c r="L8" s="252"/>
      <c r="M8" s="252"/>
      <c r="N8" s="252"/>
      <c r="O8" s="252"/>
      <c r="P8" s="252"/>
      <c r="Q8" s="252"/>
      <c r="R8" s="252"/>
      <c r="S8" s="33"/>
    </row>
    <row r="9" spans="2:19" x14ac:dyDescent="0.25">
      <c r="B9" s="32"/>
      <c r="C9" s="34"/>
      <c r="D9" s="34"/>
      <c r="E9" s="34"/>
      <c r="F9" s="34"/>
      <c r="G9" s="34"/>
      <c r="H9" s="34"/>
      <c r="I9" s="34"/>
      <c r="J9" s="34"/>
      <c r="K9" s="34"/>
      <c r="L9" s="34"/>
      <c r="M9" s="34"/>
      <c r="N9" s="34"/>
      <c r="O9" s="34"/>
      <c r="P9" s="34"/>
      <c r="Q9" s="34"/>
      <c r="R9" s="34"/>
      <c r="S9" s="33"/>
    </row>
    <row r="10" spans="2:19" ht="19.5" customHeight="1" x14ac:dyDescent="0.25">
      <c r="B10" s="32"/>
      <c r="C10" s="249" t="s">
        <v>144</v>
      </c>
      <c r="D10" s="249"/>
      <c r="E10" s="249"/>
      <c r="F10" s="249"/>
      <c r="G10" s="249"/>
      <c r="H10" s="249"/>
      <c r="I10" s="249"/>
      <c r="J10" s="249"/>
      <c r="K10" s="249"/>
      <c r="L10" s="249"/>
      <c r="M10" s="249"/>
      <c r="N10" s="249"/>
      <c r="O10" s="249"/>
      <c r="P10" s="249"/>
      <c r="Q10" s="249"/>
      <c r="R10" s="249"/>
      <c r="S10" s="35"/>
    </row>
    <row r="11" spans="2:19" ht="19.5" customHeight="1" x14ac:dyDescent="0.25">
      <c r="B11" s="32"/>
      <c r="C11" s="249"/>
      <c r="D11" s="249"/>
      <c r="E11" s="249"/>
      <c r="F11" s="249"/>
      <c r="G11" s="249"/>
      <c r="H11" s="249"/>
      <c r="I11" s="249"/>
      <c r="J11" s="249"/>
      <c r="K11" s="249"/>
      <c r="L11" s="249"/>
      <c r="M11" s="249"/>
      <c r="N11" s="249"/>
      <c r="O11" s="249"/>
      <c r="P11" s="249"/>
      <c r="Q11" s="249"/>
      <c r="R11" s="249"/>
      <c r="S11" s="35"/>
    </row>
    <row r="12" spans="2:19" x14ac:dyDescent="0.25">
      <c r="B12" s="32"/>
      <c r="C12" s="111"/>
      <c r="D12" s="111"/>
      <c r="E12" s="111"/>
      <c r="O12" s="111"/>
      <c r="P12" s="111"/>
      <c r="Q12" s="111"/>
      <c r="R12" s="111"/>
      <c r="S12" s="35"/>
    </row>
    <row r="13" spans="2:19" ht="14.4" customHeight="1" x14ac:dyDescent="0.25">
      <c r="B13" s="32"/>
      <c r="C13" s="111"/>
      <c r="E13" s="268" t="s">
        <v>15</v>
      </c>
      <c r="F13" s="269"/>
      <c r="G13" s="269"/>
      <c r="H13" s="269"/>
      <c r="I13" s="269"/>
      <c r="J13" s="269"/>
      <c r="K13" s="269"/>
      <c r="L13" s="269"/>
      <c r="M13" s="269"/>
      <c r="N13" s="269"/>
      <c r="O13" s="269"/>
      <c r="P13" s="37"/>
      <c r="Q13" s="271" t="s">
        <v>55</v>
      </c>
      <c r="R13" s="271"/>
      <c r="S13" s="272"/>
    </row>
    <row r="14" spans="2:19" ht="16.5" customHeight="1" x14ac:dyDescent="0.25">
      <c r="B14" s="32"/>
      <c r="C14" s="111"/>
      <c r="E14" s="270" t="s">
        <v>16</v>
      </c>
      <c r="F14" s="270"/>
      <c r="G14" s="270"/>
      <c r="H14" s="270"/>
      <c r="I14" s="270"/>
      <c r="J14" s="270"/>
      <c r="K14" s="270"/>
      <c r="L14" s="270"/>
      <c r="M14" s="270"/>
      <c r="N14" s="270"/>
      <c r="O14" s="270"/>
      <c r="P14" s="38"/>
      <c r="Q14" s="271"/>
      <c r="R14" s="271"/>
      <c r="S14" s="272"/>
    </row>
    <row r="15" spans="2:19" ht="11.25" customHeight="1" x14ac:dyDescent="0.25">
      <c r="B15" s="32"/>
      <c r="E15" s="236" t="s">
        <v>17</v>
      </c>
      <c r="F15" s="236"/>
      <c r="G15" s="109"/>
      <c r="H15" s="236">
        <v>2020</v>
      </c>
      <c r="I15" s="236"/>
      <c r="J15" s="236"/>
      <c r="K15" s="236"/>
      <c r="L15" s="236">
        <v>2019</v>
      </c>
      <c r="M15" s="236"/>
      <c r="N15" s="236"/>
      <c r="O15" s="236"/>
      <c r="P15" s="61"/>
      <c r="Q15" s="271"/>
      <c r="R15" s="271"/>
      <c r="S15" s="272"/>
    </row>
    <row r="16" spans="2:19" ht="11.25" customHeight="1" x14ac:dyDescent="0.3">
      <c r="B16" s="32"/>
      <c r="E16" s="236"/>
      <c r="F16" s="236"/>
      <c r="G16" s="109"/>
      <c r="H16" s="109" t="s">
        <v>18</v>
      </c>
      <c r="I16" s="109" t="s">
        <v>19</v>
      </c>
      <c r="J16" s="109"/>
      <c r="K16" s="109" t="s">
        <v>20</v>
      </c>
      <c r="L16" s="109" t="s">
        <v>18</v>
      </c>
      <c r="M16" s="109"/>
      <c r="N16" s="109" t="s">
        <v>19</v>
      </c>
      <c r="O16" s="109" t="s">
        <v>20</v>
      </c>
      <c r="P16" s="214"/>
      <c r="R16" s="27"/>
      <c r="S16" s="33"/>
    </row>
    <row r="17" spans="2:19" ht="12" customHeight="1" x14ac:dyDescent="0.3">
      <c r="B17" s="32"/>
      <c r="D17" s="67"/>
      <c r="E17" s="228" t="s">
        <v>23</v>
      </c>
      <c r="F17" s="229"/>
      <c r="G17" s="68"/>
      <c r="H17" s="69">
        <v>579.98</v>
      </c>
      <c r="I17" s="69">
        <v>377.21</v>
      </c>
      <c r="J17" s="69"/>
      <c r="K17" s="70">
        <v>0.65038449601710402</v>
      </c>
      <c r="L17" s="69">
        <v>263.60000000000002</v>
      </c>
      <c r="M17" s="69"/>
      <c r="N17" s="69">
        <v>263.60000000000002</v>
      </c>
      <c r="O17" s="70">
        <f>+N17/L17</f>
        <v>1</v>
      </c>
      <c r="P17" s="215"/>
      <c r="Q17" s="67"/>
      <c r="R17" s="71">
        <f>(K17-O17)*100</f>
        <v>-34.961550398289596</v>
      </c>
      <c r="S17" s="33"/>
    </row>
    <row r="18" spans="2:19" ht="12" customHeight="1" x14ac:dyDescent="0.3">
      <c r="B18" s="32"/>
      <c r="C18" s="93"/>
      <c r="D18" s="67"/>
      <c r="E18" s="228" t="s">
        <v>21</v>
      </c>
      <c r="F18" s="229"/>
      <c r="G18" s="68"/>
      <c r="H18" s="69">
        <v>105200.427</v>
      </c>
      <c r="I18" s="69">
        <v>62324.552000000003</v>
      </c>
      <c r="J18" s="69"/>
      <c r="K18" s="70">
        <v>0.59243630256367696</v>
      </c>
      <c r="L18" s="69">
        <v>132224.72700000001</v>
      </c>
      <c r="M18" s="69"/>
      <c r="N18" s="69">
        <v>62767.553</v>
      </c>
      <c r="O18" s="70">
        <f t="shared" ref="O18:O20" si="0">+N18/L18</f>
        <v>0.47470359307302629</v>
      </c>
      <c r="P18" s="215"/>
      <c r="Q18" s="67"/>
      <c r="R18" s="71">
        <f>(K18-O18)*100</f>
        <v>11.773270949065068</v>
      </c>
      <c r="S18" s="33"/>
    </row>
    <row r="19" spans="2:19" ht="12" customHeight="1" x14ac:dyDescent="0.3">
      <c r="B19" s="32"/>
      <c r="D19" s="67"/>
      <c r="E19" s="228" t="s">
        <v>22</v>
      </c>
      <c r="F19" s="229"/>
      <c r="G19" s="72"/>
      <c r="H19" s="69">
        <v>10226.867</v>
      </c>
      <c r="I19" s="69">
        <v>4440.125</v>
      </c>
      <c r="J19" s="69"/>
      <c r="K19" s="70">
        <v>0.43416277927541247</v>
      </c>
      <c r="L19" s="69">
        <v>8364.6650000000009</v>
      </c>
      <c r="M19" s="69"/>
      <c r="N19" s="69">
        <v>3467.59</v>
      </c>
      <c r="O19" s="70">
        <f t="shared" si="0"/>
        <v>0.41455216676340295</v>
      </c>
      <c r="P19" s="215"/>
      <c r="Q19" s="67"/>
      <c r="R19" s="71">
        <f t="shared" ref="R19:R20" si="1">(K19-O19)*100</f>
        <v>1.9610612512009518</v>
      </c>
      <c r="S19" s="33"/>
    </row>
    <row r="20" spans="2:19" ht="12" customHeight="1" x14ac:dyDescent="0.3">
      <c r="B20" s="32"/>
      <c r="D20" s="67"/>
      <c r="E20" s="262" t="s">
        <v>24</v>
      </c>
      <c r="F20" s="263"/>
      <c r="G20" s="110"/>
      <c r="H20" s="64">
        <f>SUM(H17:H19)</f>
        <v>116007.27399999999</v>
      </c>
      <c r="I20" s="64">
        <f>SUM(I17:I19)</f>
        <v>67141.887000000002</v>
      </c>
      <c r="J20" s="65"/>
      <c r="K20" s="66">
        <f t="shared" ref="K20" si="2">+I20/H20</f>
        <v>0.5787730776261496</v>
      </c>
      <c r="L20" s="64">
        <f>SUM(L17:L19)</f>
        <v>140852.99200000003</v>
      </c>
      <c r="M20" s="64">
        <v>0</v>
      </c>
      <c r="N20" s="64">
        <f>SUM(N17:N19)</f>
        <v>66498.743000000002</v>
      </c>
      <c r="O20" s="66">
        <f t="shared" si="0"/>
        <v>0.47211452206851234</v>
      </c>
      <c r="P20" s="216"/>
      <c r="Q20" s="73"/>
      <c r="R20" s="71">
        <f t="shared" si="1"/>
        <v>10.665855555763725</v>
      </c>
      <c r="S20" s="33"/>
    </row>
    <row r="21" spans="2:19" ht="12" customHeight="1" x14ac:dyDescent="0.3">
      <c r="B21" s="32"/>
      <c r="E21" s="40" t="s">
        <v>25</v>
      </c>
      <c r="F21" s="41"/>
      <c r="G21" s="41"/>
      <c r="H21" s="41"/>
      <c r="I21" s="41"/>
      <c r="J21" s="41"/>
      <c r="K21" s="41"/>
      <c r="L21" s="41"/>
      <c r="M21" s="41"/>
      <c r="N21" s="41"/>
      <c r="O21" s="41"/>
      <c r="P21" s="62"/>
      <c r="Q21" s="42"/>
      <c r="R21" s="27"/>
      <c r="S21" s="33"/>
    </row>
    <row r="22" spans="2:19" ht="12" customHeight="1" x14ac:dyDescent="0.3">
      <c r="B22" s="32"/>
      <c r="E22" s="43" t="s">
        <v>26</v>
      </c>
      <c r="F22" s="44"/>
      <c r="G22" s="44"/>
      <c r="H22" s="44"/>
      <c r="I22" s="45"/>
      <c r="J22" s="44"/>
      <c r="K22" s="44"/>
      <c r="L22" s="44"/>
      <c r="M22" s="44"/>
      <c r="N22" s="44"/>
      <c r="O22" s="44"/>
      <c r="P22" s="46"/>
      <c r="Q22" s="42"/>
      <c r="R22" s="27"/>
      <c r="S22" s="33"/>
    </row>
    <row r="23" spans="2:19" x14ac:dyDescent="0.25">
      <c r="B23" s="32"/>
      <c r="C23" s="47"/>
      <c r="D23" s="47"/>
      <c r="E23" s="48"/>
      <c r="F23" s="47"/>
      <c r="G23" s="47"/>
      <c r="H23" s="47"/>
      <c r="I23" s="47"/>
      <c r="J23" s="47"/>
      <c r="K23" s="49"/>
      <c r="L23" s="47"/>
      <c r="M23" s="47"/>
      <c r="N23" s="47"/>
      <c r="O23" s="47"/>
      <c r="P23" s="47"/>
      <c r="Q23" s="47"/>
      <c r="R23" s="47"/>
      <c r="S23" s="33"/>
    </row>
    <row r="24" spans="2:19" x14ac:dyDescent="0.25">
      <c r="B24" s="32"/>
      <c r="S24" s="33"/>
    </row>
    <row r="25" spans="2:19" x14ac:dyDescent="0.25">
      <c r="B25" s="32"/>
      <c r="S25" s="33"/>
    </row>
    <row r="26" spans="2:19" x14ac:dyDescent="0.25">
      <c r="B26" s="32"/>
      <c r="E26" s="264" t="s">
        <v>27</v>
      </c>
      <c r="F26" s="264"/>
      <c r="G26" s="264"/>
      <c r="H26" s="264"/>
      <c r="I26" s="264"/>
      <c r="J26" s="264"/>
      <c r="K26" s="264"/>
      <c r="L26" s="264"/>
      <c r="M26" s="264"/>
      <c r="N26" s="264"/>
      <c r="O26" s="264"/>
      <c r="P26" s="50"/>
      <c r="S26" s="33"/>
    </row>
    <row r="27" spans="2:19" ht="16.5" customHeight="1" x14ac:dyDescent="0.25">
      <c r="B27" s="32"/>
      <c r="F27" s="265" t="s">
        <v>28</v>
      </c>
      <c r="G27" s="265"/>
      <c r="H27" s="265"/>
      <c r="I27" s="265"/>
      <c r="J27" s="265"/>
      <c r="K27" s="265"/>
      <c r="L27" s="265"/>
      <c r="M27" s="265"/>
      <c r="N27" s="265"/>
      <c r="S27" s="33"/>
    </row>
    <row r="28" spans="2:19" x14ac:dyDescent="0.25">
      <c r="B28" s="32"/>
      <c r="F28" s="266" t="s">
        <v>29</v>
      </c>
      <c r="G28" s="266"/>
      <c r="H28" s="266"/>
      <c r="I28" s="109" t="s">
        <v>18</v>
      </c>
      <c r="J28" s="109"/>
      <c r="K28" s="109" t="s">
        <v>30</v>
      </c>
      <c r="L28" s="109" t="s">
        <v>31</v>
      </c>
      <c r="M28" s="109"/>
      <c r="N28" s="109" t="s">
        <v>32</v>
      </c>
      <c r="S28" s="33"/>
    </row>
    <row r="29" spans="2:19" x14ac:dyDescent="0.25">
      <c r="B29" s="32"/>
      <c r="F29" s="74" t="s">
        <v>33</v>
      </c>
      <c r="G29" s="75"/>
      <c r="H29" s="72"/>
      <c r="I29" s="76">
        <v>109927.96</v>
      </c>
      <c r="J29" s="76"/>
      <c r="K29" s="77">
        <v>0.94759540681905863</v>
      </c>
      <c r="L29" s="78">
        <v>62998.845999999998</v>
      </c>
      <c r="M29" s="78"/>
      <c r="N29" s="79">
        <f>+L29/I29</f>
        <v>0.57309210504770569</v>
      </c>
      <c r="O29" s="67"/>
      <c r="P29" s="67"/>
      <c r="Q29" s="67"/>
      <c r="S29" s="33"/>
    </row>
    <row r="30" spans="2:19" x14ac:dyDescent="0.25">
      <c r="B30" s="32"/>
      <c r="F30" s="74" t="s">
        <v>34</v>
      </c>
      <c r="G30" s="75"/>
      <c r="H30" s="72"/>
      <c r="I30" s="76">
        <v>4563.1729999999998</v>
      </c>
      <c r="J30" s="78"/>
      <c r="K30" s="77">
        <v>3.9335231685557921E-2</v>
      </c>
      <c r="L30" s="78">
        <v>2865.8359999999998</v>
      </c>
      <c r="M30" s="78"/>
      <c r="N30" s="79">
        <f t="shared" ref="N30:N32" si="3">+L30/I30</f>
        <v>0.6280357987742301</v>
      </c>
      <c r="O30" s="67"/>
      <c r="P30" s="67"/>
      <c r="Q30" s="67"/>
      <c r="S30" s="33"/>
    </row>
    <row r="31" spans="2:19" x14ac:dyDescent="0.25">
      <c r="B31" s="32"/>
      <c r="F31" s="80" t="s">
        <v>35</v>
      </c>
      <c r="G31" s="81"/>
      <c r="H31" s="82"/>
      <c r="I31" s="76">
        <v>1516.1410000000001</v>
      </c>
      <c r="J31" s="78"/>
      <c r="K31" s="77">
        <v>1.306936149538347E-2</v>
      </c>
      <c r="L31" s="78">
        <v>1277.2040000000002</v>
      </c>
      <c r="M31" s="78"/>
      <c r="N31" s="79">
        <f t="shared" si="3"/>
        <v>0.84240449931767569</v>
      </c>
      <c r="O31" s="67"/>
      <c r="P31" s="67"/>
      <c r="Q31" s="67"/>
      <c r="S31" s="33"/>
    </row>
    <row r="32" spans="2:19" x14ac:dyDescent="0.25">
      <c r="B32" s="32"/>
      <c r="F32" s="83" t="s">
        <v>24</v>
      </c>
      <c r="G32" s="84"/>
      <c r="H32" s="85"/>
      <c r="I32" s="86">
        <f>SUM(I29:I31)</f>
        <v>116007.274</v>
      </c>
      <c r="J32" s="86"/>
      <c r="K32" s="87">
        <f>SUM(K29:K31)</f>
        <v>1</v>
      </c>
      <c r="L32" s="86">
        <f>SUM(L29:L31)</f>
        <v>67141.885999999999</v>
      </c>
      <c r="M32" s="65"/>
      <c r="N32" s="88">
        <f t="shared" si="3"/>
        <v>0.57877306900600045</v>
      </c>
      <c r="O32" s="67"/>
      <c r="P32" s="67"/>
      <c r="Q32" s="67"/>
      <c r="S32" s="33"/>
    </row>
    <row r="33" spans="2:19" ht="12" customHeight="1" x14ac:dyDescent="0.25">
      <c r="B33" s="32"/>
      <c r="F33" s="89" t="s">
        <v>56</v>
      </c>
      <c r="G33" s="89"/>
      <c r="H33" s="89"/>
      <c r="I33" s="90"/>
      <c r="J33" s="90"/>
      <c r="K33" s="91"/>
      <c r="L33" s="92"/>
      <c r="M33" s="92"/>
      <c r="N33" s="91"/>
      <c r="O33" s="67"/>
      <c r="P33" s="67"/>
      <c r="Q33" s="67"/>
      <c r="S33" s="33"/>
    </row>
    <row r="34" spans="2:19" ht="12" customHeight="1" x14ac:dyDescent="0.25">
      <c r="B34" s="32"/>
      <c r="F34" s="40" t="s">
        <v>25</v>
      </c>
      <c r="G34" s="51"/>
      <c r="H34" s="51"/>
      <c r="I34" s="51"/>
      <c r="J34" s="51"/>
      <c r="K34" s="51"/>
      <c r="L34" s="51"/>
      <c r="M34" s="51"/>
      <c r="N34" s="51"/>
      <c r="S34" s="33"/>
    </row>
    <row r="35" spans="2:19" ht="12" customHeight="1" x14ac:dyDescent="0.25">
      <c r="B35" s="32"/>
      <c r="F35" s="43" t="s">
        <v>26</v>
      </c>
      <c r="I35" s="52"/>
      <c r="J35" s="52"/>
      <c r="K35" s="53"/>
      <c r="L35" s="52"/>
      <c r="M35" s="52"/>
      <c r="N35" s="53"/>
      <c r="S35" s="33"/>
    </row>
    <row r="36" spans="2:19" ht="12" customHeight="1" x14ac:dyDescent="0.25">
      <c r="B36" s="32"/>
      <c r="S36" s="33"/>
    </row>
    <row r="37" spans="2:19" x14ac:dyDescent="0.25">
      <c r="B37" s="32"/>
      <c r="S37" s="33"/>
    </row>
    <row r="38" spans="2:19" ht="14.4" customHeight="1" x14ac:dyDescent="0.25">
      <c r="B38" s="32"/>
      <c r="D38" s="264" t="s">
        <v>36</v>
      </c>
      <c r="E38" s="264"/>
      <c r="F38" s="264"/>
      <c r="G38" s="264"/>
      <c r="H38" s="264"/>
      <c r="I38" s="264"/>
      <c r="J38" s="264"/>
      <c r="K38" s="264"/>
      <c r="L38" s="264"/>
      <c r="M38" s="264"/>
      <c r="N38" s="264"/>
      <c r="O38" s="264"/>
      <c r="P38" s="264"/>
      <c r="Q38" s="264"/>
      <c r="S38" s="33"/>
    </row>
    <row r="39" spans="2:19" ht="16.5" customHeight="1" x14ac:dyDescent="0.25">
      <c r="B39" s="32"/>
      <c r="F39" s="265" t="s">
        <v>37</v>
      </c>
      <c r="G39" s="265"/>
      <c r="H39" s="265"/>
      <c r="I39" s="265"/>
      <c r="J39" s="265"/>
      <c r="K39" s="265"/>
      <c r="L39" s="265"/>
      <c r="M39" s="265"/>
      <c r="N39" s="265"/>
      <c r="S39" s="33"/>
    </row>
    <row r="40" spans="2:19" ht="14.4" customHeight="1" x14ac:dyDescent="0.25">
      <c r="B40" s="32"/>
      <c r="D40" s="256" t="s">
        <v>29</v>
      </c>
      <c r="E40" s="257"/>
      <c r="F40" s="236" t="s">
        <v>33</v>
      </c>
      <c r="G40" s="236"/>
      <c r="H40" s="236"/>
      <c r="I40" s="236" t="s">
        <v>34</v>
      </c>
      <c r="J40" s="236"/>
      <c r="K40" s="236"/>
      <c r="L40" s="236" t="s">
        <v>35</v>
      </c>
      <c r="M40" s="236"/>
      <c r="N40" s="236"/>
      <c r="O40" s="236" t="s">
        <v>24</v>
      </c>
      <c r="P40" s="236"/>
      <c r="Q40" s="236"/>
      <c r="S40" s="33"/>
    </row>
    <row r="41" spans="2:19" x14ac:dyDescent="0.25">
      <c r="B41" s="32"/>
      <c r="D41" s="258"/>
      <c r="E41" s="259"/>
      <c r="F41" s="109" t="s">
        <v>18</v>
      </c>
      <c r="G41" s="109" t="s">
        <v>31</v>
      </c>
      <c r="H41" s="109" t="s">
        <v>32</v>
      </c>
      <c r="I41" s="109" t="s">
        <v>18</v>
      </c>
      <c r="J41" s="109" t="s">
        <v>31</v>
      </c>
      <c r="K41" s="109" t="s">
        <v>32</v>
      </c>
      <c r="L41" s="109" t="s">
        <v>18</v>
      </c>
      <c r="M41" s="109" t="s">
        <v>31</v>
      </c>
      <c r="N41" s="109" t="s">
        <v>32</v>
      </c>
      <c r="O41" s="109" t="s">
        <v>24</v>
      </c>
      <c r="P41" s="109" t="s">
        <v>31</v>
      </c>
      <c r="Q41" s="109" t="s">
        <v>20</v>
      </c>
      <c r="S41" s="33"/>
    </row>
    <row r="42" spans="2:19" x14ac:dyDescent="0.25">
      <c r="B42" s="32"/>
      <c r="D42" s="228" t="s">
        <v>23</v>
      </c>
      <c r="E42" s="229"/>
      <c r="F42" s="78">
        <v>579.98</v>
      </c>
      <c r="G42" s="78">
        <v>377.21</v>
      </c>
      <c r="H42" s="94">
        <v>0.65038449601710402</v>
      </c>
      <c r="I42" s="78">
        <v>0</v>
      </c>
      <c r="J42" s="78">
        <v>0</v>
      </c>
      <c r="K42" s="94" t="s">
        <v>64</v>
      </c>
      <c r="L42" s="78">
        <v>0</v>
      </c>
      <c r="M42" s="78">
        <v>0</v>
      </c>
      <c r="N42" s="94" t="s">
        <v>64</v>
      </c>
      <c r="O42" s="78">
        <f>+F42+I42+L42</f>
        <v>579.98</v>
      </c>
      <c r="P42" s="78">
        <f t="shared" ref="P42:P44" si="4">+G42+J42+M42</f>
        <v>377.21</v>
      </c>
      <c r="Q42" s="94">
        <f>+P42/O42</f>
        <v>0.65038449601710402</v>
      </c>
      <c r="S42" s="33"/>
    </row>
    <row r="43" spans="2:19" x14ac:dyDescent="0.25">
      <c r="B43" s="32"/>
      <c r="D43" s="228" t="s">
        <v>21</v>
      </c>
      <c r="E43" s="229"/>
      <c r="F43" s="78">
        <v>102726.523</v>
      </c>
      <c r="G43" s="78">
        <v>60102.841</v>
      </c>
      <c r="H43" s="94">
        <v>0.5850761735603569</v>
      </c>
      <c r="I43" s="78">
        <v>1141.0260000000001</v>
      </c>
      <c r="J43" s="78">
        <v>1127.3879999999999</v>
      </c>
      <c r="K43" s="94">
        <v>0.98804759926592367</v>
      </c>
      <c r="L43" s="78">
        <v>1332.8780000000002</v>
      </c>
      <c r="M43" s="78">
        <v>1094.3230000000001</v>
      </c>
      <c r="N43" s="94" t="s">
        <v>64</v>
      </c>
      <c r="O43" s="78">
        <f t="shared" ref="O43:O44" si="5">+F43+I43+L43</f>
        <v>105200.427</v>
      </c>
      <c r="P43" s="78">
        <f t="shared" si="4"/>
        <v>62324.551999999996</v>
      </c>
      <c r="Q43" s="94">
        <f t="shared" ref="Q43:Q45" si="6">+P43/O43</f>
        <v>0.59243630256367685</v>
      </c>
      <c r="S43" s="33"/>
    </row>
    <row r="44" spans="2:19" x14ac:dyDescent="0.25">
      <c r="B44" s="32"/>
      <c r="D44" s="228" t="s">
        <v>22</v>
      </c>
      <c r="E44" s="229"/>
      <c r="F44" s="78">
        <v>6621.4570000000003</v>
      </c>
      <c r="G44" s="78">
        <v>2518.7950000000001</v>
      </c>
      <c r="H44" s="94">
        <v>0.38039890616219357</v>
      </c>
      <c r="I44" s="78">
        <v>3422.1469999999999</v>
      </c>
      <c r="J44" s="78">
        <v>1738.4480000000001</v>
      </c>
      <c r="K44" s="94">
        <v>0.50799921803476011</v>
      </c>
      <c r="L44" s="78">
        <v>183.26300000000001</v>
      </c>
      <c r="M44" s="78">
        <v>182.881</v>
      </c>
      <c r="N44" s="94">
        <v>0.9979155639709052</v>
      </c>
      <c r="O44" s="78">
        <f t="shared" si="5"/>
        <v>10226.867</v>
      </c>
      <c r="P44" s="78">
        <f t="shared" si="4"/>
        <v>4440.1240000000007</v>
      </c>
      <c r="Q44" s="94">
        <f t="shared" si="6"/>
        <v>0.4341626814937557</v>
      </c>
      <c r="S44" s="33"/>
    </row>
    <row r="45" spans="2:19" x14ac:dyDescent="0.25">
      <c r="B45" s="32"/>
      <c r="D45" s="225" t="s">
        <v>24</v>
      </c>
      <c r="E45" s="226"/>
      <c r="F45" s="86">
        <f t="shared" ref="F45:G45" si="7">SUM(F42:F44)</f>
        <v>109927.95999999999</v>
      </c>
      <c r="G45" s="86">
        <f t="shared" si="7"/>
        <v>62998.845999999998</v>
      </c>
      <c r="H45" s="95">
        <f t="shared" ref="H45" si="8">+G45/F45</f>
        <v>0.5730921050477058</v>
      </c>
      <c r="I45" s="86">
        <f t="shared" ref="I45:J45" si="9">SUM(I42:I44)</f>
        <v>4563.1729999999998</v>
      </c>
      <c r="J45" s="86">
        <f t="shared" si="9"/>
        <v>2865.8360000000002</v>
      </c>
      <c r="K45" s="95">
        <f t="shared" ref="K45" si="10">+J45/I45</f>
        <v>0.62803579877423021</v>
      </c>
      <c r="L45" s="86">
        <f t="shared" ref="L45:M45" si="11">SUM(L42:L44)</f>
        <v>1516.1410000000001</v>
      </c>
      <c r="M45" s="86">
        <f t="shared" si="11"/>
        <v>1277.2040000000002</v>
      </c>
      <c r="N45" s="95">
        <f t="shared" ref="N45" si="12">+M45/L45</f>
        <v>0.84240449931767569</v>
      </c>
      <c r="O45" s="86">
        <f t="shared" ref="O45:P45" si="13">SUM(O42:O44)</f>
        <v>116007.27399999999</v>
      </c>
      <c r="P45" s="86">
        <f t="shared" si="13"/>
        <v>67141.885999999999</v>
      </c>
      <c r="Q45" s="95">
        <f t="shared" si="6"/>
        <v>0.57877306900600045</v>
      </c>
      <c r="S45" s="33"/>
    </row>
    <row r="46" spans="2:19" ht="12" customHeight="1" x14ac:dyDescent="0.25">
      <c r="B46" s="32"/>
      <c r="D46" s="89" t="s">
        <v>56</v>
      </c>
      <c r="E46" s="41"/>
      <c r="F46" s="41"/>
      <c r="G46" s="41"/>
      <c r="H46" s="41"/>
      <c r="I46" s="41"/>
      <c r="J46" s="41"/>
      <c r="K46" s="41"/>
      <c r="L46" s="41"/>
      <c r="M46" s="41"/>
      <c r="N46" s="41"/>
      <c r="O46" s="41"/>
      <c r="P46" s="41"/>
      <c r="Q46" s="41"/>
      <c r="S46" s="33"/>
    </row>
    <row r="47" spans="2:19" ht="12" customHeight="1" x14ac:dyDescent="0.25">
      <c r="B47" s="32"/>
      <c r="D47" s="40" t="s">
        <v>25</v>
      </c>
      <c r="E47" s="67"/>
      <c r="F47" s="67"/>
      <c r="G47" s="67"/>
      <c r="H47" s="96"/>
      <c r="I47" s="67"/>
      <c r="J47" s="67"/>
      <c r="K47" s="67"/>
      <c r="L47" s="67"/>
      <c r="M47" s="67"/>
      <c r="N47" s="67"/>
      <c r="O47" s="67"/>
      <c r="P47" s="67"/>
      <c r="Q47" s="67"/>
      <c r="S47" s="33"/>
    </row>
    <row r="48" spans="2:19" ht="12" customHeight="1" x14ac:dyDescent="0.25">
      <c r="B48" s="32"/>
      <c r="D48" s="43" t="s">
        <v>26</v>
      </c>
      <c r="S48" s="33"/>
    </row>
    <row r="49" spans="2:19" x14ac:dyDescent="0.25">
      <c r="B49" s="32"/>
      <c r="S49" s="33"/>
    </row>
    <row r="50" spans="2:19" ht="18.75" customHeight="1" x14ac:dyDescent="0.25">
      <c r="B50" s="32"/>
      <c r="C50" s="260" t="s">
        <v>145</v>
      </c>
      <c r="D50" s="260"/>
      <c r="E50" s="260"/>
      <c r="F50" s="260"/>
      <c r="G50" s="260"/>
      <c r="H50" s="260"/>
      <c r="I50" s="260"/>
      <c r="J50" s="260"/>
      <c r="K50" s="260"/>
      <c r="L50" s="260"/>
      <c r="M50" s="260"/>
      <c r="N50" s="260"/>
      <c r="O50" s="260"/>
      <c r="P50" s="260"/>
      <c r="Q50" s="260"/>
      <c r="R50" s="260"/>
      <c r="S50" s="33"/>
    </row>
    <row r="51" spans="2:19" ht="13.5" customHeight="1" x14ac:dyDescent="0.25">
      <c r="B51" s="32"/>
      <c r="C51" s="260"/>
      <c r="D51" s="260"/>
      <c r="E51" s="260"/>
      <c r="F51" s="260"/>
      <c r="G51" s="260"/>
      <c r="H51" s="260"/>
      <c r="I51" s="260"/>
      <c r="J51" s="260"/>
      <c r="K51" s="260"/>
      <c r="L51" s="260"/>
      <c r="M51" s="260"/>
      <c r="N51" s="260"/>
      <c r="O51" s="260"/>
      <c r="P51" s="260"/>
      <c r="Q51" s="260"/>
      <c r="R51" s="260"/>
      <c r="S51" s="33"/>
    </row>
    <row r="52" spans="2:19" x14ac:dyDescent="0.25">
      <c r="B52" s="32"/>
      <c r="S52" s="33"/>
    </row>
    <row r="53" spans="2:19" x14ac:dyDescent="0.25">
      <c r="B53" s="32"/>
      <c r="E53" s="261" t="s">
        <v>38</v>
      </c>
      <c r="F53" s="261"/>
      <c r="G53" s="261"/>
      <c r="H53" s="261"/>
      <c r="I53" s="261"/>
      <c r="J53" s="261"/>
      <c r="K53" s="261"/>
      <c r="L53" s="261"/>
      <c r="M53" s="261"/>
      <c r="N53" s="261"/>
      <c r="O53" s="261"/>
      <c r="P53" s="54"/>
      <c r="S53" s="33"/>
    </row>
    <row r="54" spans="2:19" ht="16.5" customHeight="1" x14ac:dyDescent="0.25">
      <c r="B54" s="32"/>
      <c r="E54" s="39"/>
      <c r="F54" s="255" t="s">
        <v>39</v>
      </c>
      <c r="G54" s="255"/>
      <c r="H54" s="255"/>
      <c r="I54" s="255"/>
      <c r="J54" s="255"/>
      <c r="K54" s="255"/>
      <c r="L54" s="255"/>
      <c r="M54" s="255"/>
      <c r="N54" s="255"/>
      <c r="O54" s="39"/>
      <c r="S54" s="33"/>
    </row>
    <row r="55" spans="2:19" x14ac:dyDescent="0.25">
      <c r="B55" s="32"/>
      <c r="F55" s="97" t="s">
        <v>40</v>
      </c>
      <c r="G55" s="97"/>
      <c r="H55" s="97" t="s">
        <v>41</v>
      </c>
      <c r="I55" s="97" t="s">
        <v>19</v>
      </c>
      <c r="J55" s="97"/>
      <c r="K55" s="97" t="s">
        <v>42</v>
      </c>
      <c r="L55" s="97" t="s">
        <v>43</v>
      </c>
      <c r="M55" s="97"/>
      <c r="N55" s="97" t="s">
        <v>44</v>
      </c>
      <c r="S55" s="33"/>
    </row>
    <row r="56" spans="2:19" x14ac:dyDescent="0.25">
      <c r="B56" s="32"/>
      <c r="F56" s="98" t="s">
        <v>45</v>
      </c>
      <c r="G56" s="98"/>
      <c r="H56" s="99">
        <v>838.75099999999998</v>
      </c>
      <c r="I56" s="99">
        <v>0</v>
      </c>
      <c r="J56" s="99"/>
      <c r="K56" s="100">
        <v>0</v>
      </c>
      <c r="L56" s="101">
        <v>20</v>
      </c>
      <c r="M56" s="101"/>
      <c r="N56" s="100">
        <f>+L56/L$60</f>
        <v>0.16393442622950818</v>
      </c>
      <c r="Q56" s="55"/>
      <c r="S56" s="33"/>
    </row>
    <row r="57" spans="2:19" x14ac:dyDescent="0.25">
      <c r="B57" s="32"/>
      <c r="F57" s="98" t="s">
        <v>46</v>
      </c>
      <c r="G57" s="98"/>
      <c r="H57" s="99">
        <v>58866.241000000002</v>
      </c>
      <c r="I57" s="99">
        <v>16433.073</v>
      </c>
      <c r="J57" s="99"/>
      <c r="K57" s="100">
        <v>0.1850984774120312</v>
      </c>
      <c r="L57" s="101">
        <v>15</v>
      </c>
      <c r="M57" s="101"/>
      <c r="N57" s="100">
        <f t="shared" ref="N57:N60" si="14">+L57/L$60</f>
        <v>0.12295081967213115</v>
      </c>
      <c r="S57" s="33"/>
    </row>
    <row r="58" spans="2:19" x14ac:dyDescent="0.25">
      <c r="B58" s="32"/>
      <c r="F58" s="98" t="s">
        <v>47</v>
      </c>
      <c r="G58" s="98"/>
      <c r="H58" s="99">
        <v>47957.909000000007</v>
      </c>
      <c r="I58" s="99">
        <v>42364.439999999995</v>
      </c>
      <c r="J58" s="99"/>
      <c r="K58" s="100">
        <v>0.89173261142611415</v>
      </c>
      <c r="L58" s="101">
        <v>54</v>
      </c>
      <c r="M58" s="101"/>
      <c r="N58" s="100">
        <f t="shared" si="14"/>
        <v>0.44262295081967212</v>
      </c>
      <c r="S58" s="33"/>
    </row>
    <row r="59" spans="2:19" x14ac:dyDescent="0.25">
      <c r="B59" s="32"/>
      <c r="F59" s="98" t="s">
        <v>48</v>
      </c>
      <c r="G59" s="98"/>
      <c r="H59" s="99">
        <v>8344.3729999999996</v>
      </c>
      <c r="I59" s="99">
        <v>8344.3729999999996</v>
      </c>
      <c r="J59" s="99"/>
      <c r="K59" s="100">
        <v>1</v>
      </c>
      <c r="L59" s="101">
        <v>33</v>
      </c>
      <c r="M59" s="101"/>
      <c r="N59" s="100">
        <f t="shared" si="14"/>
        <v>0.27049180327868855</v>
      </c>
      <c r="S59" s="33"/>
    </row>
    <row r="60" spans="2:19" x14ac:dyDescent="0.25">
      <c r="B60" s="32"/>
      <c r="F60" s="102" t="s">
        <v>24</v>
      </c>
      <c r="G60" s="102"/>
      <c r="H60" s="103">
        <v>116007.274</v>
      </c>
      <c r="I60" s="103">
        <v>67141.885999999999</v>
      </c>
      <c r="J60" s="103"/>
      <c r="K60" s="104">
        <v>0.68795113260812002</v>
      </c>
      <c r="L60" s="103">
        <v>122</v>
      </c>
      <c r="M60" s="105"/>
      <c r="N60" s="104">
        <f t="shared" si="14"/>
        <v>1</v>
      </c>
      <c r="S60" s="33"/>
    </row>
    <row r="61" spans="2:19" x14ac:dyDescent="0.25">
      <c r="B61" s="32"/>
      <c r="F61" s="40" t="s">
        <v>25</v>
      </c>
      <c r="G61" s="56"/>
      <c r="H61" s="56"/>
      <c r="I61" s="56"/>
      <c r="J61" s="56"/>
      <c r="K61" s="56"/>
      <c r="L61" s="56"/>
      <c r="M61" s="56"/>
      <c r="N61" s="56"/>
      <c r="S61" s="33"/>
    </row>
    <row r="62" spans="2:19" x14ac:dyDescent="0.25">
      <c r="B62" s="32"/>
      <c r="F62" s="43" t="s">
        <v>26</v>
      </c>
      <c r="K62" s="52"/>
      <c r="S62" s="33"/>
    </row>
    <row r="63" spans="2:19" x14ac:dyDescent="0.25">
      <c r="B63" s="32"/>
      <c r="S63" s="33"/>
    </row>
    <row r="64" spans="2:19" x14ac:dyDescent="0.25">
      <c r="B64" s="32"/>
      <c r="S64" s="33"/>
    </row>
    <row r="65" spans="2:19" x14ac:dyDescent="0.25">
      <c r="B65" s="32"/>
      <c r="E65" s="264" t="s">
        <v>49</v>
      </c>
      <c r="F65" s="264"/>
      <c r="G65" s="264"/>
      <c r="H65" s="264"/>
      <c r="I65" s="264"/>
      <c r="J65" s="264"/>
      <c r="K65" s="264"/>
      <c r="L65" s="264"/>
      <c r="M65" s="264"/>
      <c r="N65" s="264"/>
      <c r="O65" s="264"/>
      <c r="P65" s="50"/>
      <c r="S65" s="33"/>
    </row>
    <row r="66" spans="2:19" ht="16.5" customHeight="1" x14ac:dyDescent="0.25">
      <c r="B66" s="32"/>
      <c r="F66" s="265" t="s">
        <v>50</v>
      </c>
      <c r="G66" s="265"/>
      <c r="H66" s="265"/>
      <c r="I66" s="265"/>
      <c r="J66" s="265"/>
      <c r="K66" s="265"/>
      <c r="L66" s="265"/>
      <c r="M66" s="265"/>
      <c r="N66" s="265"/>
      <c r="S66" s="33"/>
    </row>
    <row r="67" spans="2:19" x14ac:dyDescent="0.25">
      <c r="B67" s="32"/>
      <c r="F67" s="236" t="s">
        <v>29</v>
      </c>
      <c r="G67" s="236"/>
      <c r="H67" s="236"/>
      <c r="I67" s="109" t="s">
        <v>18</v>
      </c>
      <c r="J67" s="109"/>
      <c r="K67" s="109" t="s">
        <v>30</v>
      </c>
      <c r="L67" s="109" t="s">
        <v>31</v>
      </c>
      <c r="M67" s="109"/>
      <c r="N67" s="109" t="s">
        <v>32</v>
      </c>
      <c r="S67" s="33"/>
    </row>
    <row r="68" spans="2:19" x14ac:dyDescent="0.25">
      <c r="B68" s="32"/>
      <c r="F68" s="107" t="s">
        <v>65</v>
      </c>
      <c r="G68" s="108"/>
      <c r="H68" s="68"/>
      <c r="I68" s="78">
        <v>8026.8109999999997</v>
      </c>
      <c r="J68" s="106"/>
      <c r="K68" s="100">
        <f>+I68/I$72</f>
        <v>6.9192307716841955E-2</v>
      </c>
      <c r="L68" s="78">
        <v>6176.2579999999998</v>
      </c>
      <c r="M68" s="106"/>
      <c r="N68" s="77">
        <f>+L68/I68</f>
        <v>0.76945352270036005</v>
      </c>
      <c r="S68" s="33"/>
    </row>
    <row r="69" spans="2:19" x14ac:dyDescent="0.25">
      <c r="B69" s="32"/>
      <c r="F69" s="107" t="s">
        <v>51</v>
      </c>
      <c r="G69" s="108"/>
      <c r="H69" s="68"/>
      <c r="I69" s="78">
        <v>79290.622000000003</v>
      </c>
      <c r="J69" s="106"/>
      <c r="K69" s="77">
        <f t="shared" ref="K69:K72" si="15">+I69/I$72</f>
        <v>0.68349698485286359</v>
      </c>
      <c r="L69" s="78">
        <v>33455.537000000011</v>
      </c>
      <c r="M69" s="106"/>
      <c r="N69" s="77">
        <f t="shared" ref="N69:N72" si="16">+L69/I69</f>
        <v>0.42193561049376066</v>
      </c>
      <c r="S69" s="33"/>
    </row>
    <row r="70" spans="2:19" x14ac:dyDescent="0.25">
      <c r="B70" s="32"/>
      <c r="F70" s="107" t="s">
        <v>66</v>
      </c>
      <c r="G70" s="108"/>
      <c r="H70" s="72"/>
      <c r="I70" s="78">
        <v>23760.832999999991</v>
      </c>
      <c r="J70" s="106"/>
      <c r="K70" s="77">
        <f t="shared" si="15"/>
        <v>0.20482192349421116</v>
      </c>
      <c r="L70" s="78">
        <v>23020.292999999994</v>
      </c>
      <c r="M70" s="106"/>
      <c r="N70" s="77">
        <f t="shared" si="16"/>
        <v>0.96883358424344812</v>
      </c>
      <c r="S70" s="33"/>
    </row>
    <row r="71" spans="2:19" x14ac:dyDescent="0.25">
      <c r="B71" s="32"/>
      <c r="F71" s="107" t="s">
        <v>67</v>
      </c>
      <c r="G71" s="108"/>
      <c r="H71" s="72"/>
      <c r="I71" s="78">
        <v>4929.0079999999998</v>
      </c>
      <c r="J71" s="106"/>
      <c r="K71" s="77">
        <f t="shared" si="15"/>
        <v>4.2488783936083178E-2</v>
      </c>
      <c r="L71" s="78">
        <v>4489.7979999999998</v>
      </c>
      <c r="M71" s="106"/>
      <c r="N71" s="77">
        <f t="shared" si="16"/>
        <v>0.91089282062435284</v>
      </c>
      <c r="S71" s="33"/>
    </row>
    <row r="72" spans="2:19" x14ac:dyDescent="0.25">
      <c r="B72" s="32"/>
      <c r="F72" s="225" t="s">
        <v>24</v>
      </c>
      <c r="G72" s="237"/>
      <c r="H72" s="226"/>
      <c r="I72" s="103">
        <f>SUM(I68:I71)</f>
        <v>116007.274</v>
      </c>
      <c r="J72" s="64"/>
      <c r="K72" s="87">
        <f t="shared" si="15"/>
        <v>1</v>
      </c>
      <c r="L72" s="103">
        <f>SUM(L68:L71)</f>
        <v>67141.885999999999</v>
      </c>
      <c r="M72" s="64"/>
      <c r="N72" s="87">
        <f t="shared" si="16"/>
        <v>0.57877306900600045</v>
      </c>
      <c r="S72" s="33"/>
    </row>
    <row r="73" spans="2:19" x14ac:dyDescent="0.25">
      <c r="B73" s="32"/>
      <c r="F73" s="40" t="s">
        <v>25</v>
      </c>
      <c r="G73" s="56"/>
      <c r="H73" s="56"/>
      <c r="I73" s="56"/>
      <c r="J73" s="56"/>
      <c r="K73" s="56"/>
      <c r="L73" s="56"/>
      <c r="M73" s="56"/>
      <c r="N73" s="56"/>
      <c r="S73" s="33"/>
    </row>
    <row r="74" spans="2:19" x14ac:dyDescent="0.25">
      <c r="B74" s="32"/>
      <c r="F74" s="43" t="s">
        <v>26</v>
      </c>
      <c r="I74" s="52"/>
      <c r="L74" s="52"/>
      <c r="S74" s="33"/>
    </row>
    <row r="75" spans="2:19" x14ac:dyDescent="0.25">
      <c r="B75" s="32"/>
      <c r="S75" s="33"/>
    </row>
    <row r="76" spans="2:19" x14ac:dyDescent="0.25">
      <c r="B76" s="32"/>
      <c r="S76" s="33"/>
    </row>
    <row r="77" spans="2:19" x14ac:dyDescent="0.25">
      <c r="B77" s="32"/>
      <c r="E77" s="264" t="s">
        <v>52</v>
      </c>
      <c r="F77" s="264"/>
      <c r="G77" s="264"/>
      <c r="H77" s="264"/>
      <c r="I77" s="264"/>
      <c r="J77" s="264"/>
      <c r="K77" s="264"/>
      <c r="L77" s="264"/>
      <c r="M77" s="264"/>
      <c r="N77" s="264"/>
      <c r="O77" s="264"/>
      <c r="P77" s="50"/>
      <c r="S77" s="33"/>
    </row>
    <row r="78" spans="2:19" ht="16.5" customHeight="1" x14ac:dyDescent="0.25">
      <c r="B78" s="32"/>
      <c r="F78" s="265" t="s">
        <v>50</v>
      </c>
      <c r="G78" s="265"/>
      <c r="H78" s="265"/>
      <c r="I78" s="265"/>
      <c r="J78" s="265"/>
      <c r="K78" s="265"/>
      <c r="L78" s="265"/>
      <c r="M78" s="265"/>
      <c r="N78" s="265"/>
      <c r="S78" s="33"/>
    </row>
    <row r="79" spans="2:19" x14ac:dyDescent="0.25">
      <c r="B79" s="32"/>
      <c r="F79" s="236" t="s">
        <v>29</v>
      </c>
      <c r="G79" s="236"/>
      <c r="H79" s="236"/>
      <c r="I79" s="109" t="s">
        <v>18</v>
      </c>
      <c r="J79" s="109"/>
      <c r="K79" s="109" t="s">
        <v>30</v>
      </c>
      <c r="L79" s="109" t="s">
        <v>31</v>
      </c>
      <c r="M79" s="109"/>
      <c r="N79" s="109" t="s">
        <v>32</v>
      </c>
      <c r="S79" s="33"/>
    </row>
    <row r="80" spans="2:19" x14ac:dyDescent="0.25">
      <c r="B80" s="32"/>
      <c r="F80" s="68" t="s">
        <v>53</v>
      </c>
      <c r="G80" s="68"/>
      <c r="H80" s="68"/>
      <c r="I80" s="78">
        <v>15970.526</v>
      </c>
      <c r="J80" s="106"/>
      <c r="K80" s="77">
        <v>0.7290612027862825</v>
      </c>
      <c r="L80" s="78">
        <v>4660.9979999999996</v>
      </c>
      <c r="M80" s="78"/>
      <c r="N80" s="77">
        <f>+L80/I80</f>
        <v>0.29184999917973897</v>
      </c>
      <c r="O80" s="67"/>
      <c r="P80" s="67"/>
      <c r="S80" s="33"/>
    </row>
    <row r="81" spans="2:19" x14ac:dyDescent="0.25">
      <c r="B81" s="32"/>
      <c r="F81" s="68" t="s">
        <v>54</v>
      </c>
      <c r="G81" s="68"/>
      <c r="H81" s="68"/>
      <c r="I81" s="78">
        <v>5935.0780000000004</v>
      </c>
      <c r="J81" s="106"/>
      <c r="K81" s="77">
        <v>0.27093879721371755</v>
      </c>
      <c r="L81" s="78">
        <v>2079.5259999999998</v>
      </c>
      <c r="M81" s="78"/>
      <c r="N81" s="77">
        <f t="shared" ref="N81:N82" si="17">+L81/I81</f>
        <v>0.35037888297339981</v>
      </c>
      <c r="O81" s="67"/>
      <c r="P81" s="67"/>
      <c r="S81" s="33"/>
    </row>
    <row r="82" spans="2:19" x14ac:dyDescent="0.25">
      <c r="B82" s="32"/>
      <c r="F82" s="225" t="s">
        <v>24</v>
      </c>
      <c r="G82" s="237"/>
      <c r="H82" s="226"/>
      <c r="I82" s="64">
        <f>SUM(I80:I81)</f>
        <v>21905.603999999999</v>
      </c>
      <c r="J82" s="64"/>
      <c r="K82" s="87">
        <f>+K81+K80</f>
        <v>1</v>
      </c>
      <c r="L82" s="64">
        <f>SUM(L80:L81)</f>
        <v>6740.5239999999994</v>
      </c>
      <c r="M82" s="65"/>
      <c r="N82" s="87">
        <f t="shared" si="17"/>
        <v>0.30770774455705491</v>
      </c>
      <c r="O82" s="67"/>
      <c r="P82" s="67"/>
      <c r="S82" s="33"/>
    </row>
    <row r="83" spans="2:19" x14ac:dyDescent="0.25">
      <c r="B83" s="32"/>
      <c r="F83" s="40" t="s">
        <v>25</v>
      </c>
      <c r="G83" s="56"/>
      <c r="H83" s="56"/>
      <c r="I83" s="56"/>
      <c r="J83" s="56"/>
      <c r="K83" s="56"/>
      <c r="L83" s="56"/>
      <c r="M83" s="56"/>
      <c r="N83" s="56"/>
      <c r="S83" s="33"/>
    </row>
    <row r="84" spans="2:19" x14ac:dyDescent="0.25">
      <c r="B84" s="32"/>
      <c r="F84" s="43" t="s">
        <v>26</v>
      </c>
      <c r="S84" s="33"/>
    </row>
    <row r="85" spans="2:19" x14ac:dyDescent="0.25">
      <c r="B85" s="57"/>
      <c r="C85" s="58"/>
      <c r="D85" s="58"/>
      <c r="E85" s="58"/>
      <c r="F85" s="58"/>
      <c r="G85" s="58"/>
      <c r="H85" s="58"/>
      <c r="I85" s="58"/>
      <c r="J85" s="58"/>
      <c r="K85" s="58"/>
      <c r="L85" s="58"/>
      <c r="M85" s="58"/>
      <c r="N85" s="58"/>
      <c r="O85" s="58"/>
      <c r="P85" s="58"/>
      <c r="Q85" s="58"/>
      <c r="R85" s="58"/>
      <c r="S85" s="59"/>
    </row>
  </sheetData>
  <mergeCells count="38">
    <mergeCell ref="F27:N27"/>
    <mergeCell ref="B2:S3"/>
    <mergeCell ref="C8:R8"/>
    <mergeCell ref="C10:R11"/>
    <mergeCell ref="E13:O13"/>
    <mergeCell ref="Q13:S15"/>
    <mergeCell ref="E14:O14"/>
    <mergeCell ref="E15:F16"/>
    <mergeCell ref="H15:K15"/>
    <mergeCell ref="L15:O15"/>
    <mergeCell ref="E17:F17"/>
    <mergeCell ref="E18:F18"/>
    <mergeCell ref="E19:F19"/>
    <mergeCell ref="E20:F20"/>
    <mergeCell ref="E26:O26"/>
    <mergeCell ref="F28:H28"/>
    <mergeCell ref="D38:Q38"/>
    <mergeCell ref="F39:N39"/>
    <mergeCell ref="D40:E41"/>
    <mergeCell ref="F40:H40"/>
    <mergeCell ref="I40:K40"/>
    <mergeCell ref="L40:N40"/>
    <mergeCell ref="O40:Q40"/>
    <mergeCell ref="F54:N54"/>
    <mergeCell ref="E65:O65"/>
    <mergeCell ref="F66:N66"/>
    <mergeCell ref="F67:H67"/>
    <mergeCell ref="D42:E42"/>
    <mergeCell ref="D43:E43"/>
    <mergeCell ref="D44:E44"/>
    <mergeCell ref="D45:E45"/>
    <mergeCell ref="C50:R51"/>
    <mergeCell ref="E53:O53"/>
    <mergeCell ref="F82:H82"/>
    <mergeCell ref="F72:H72"/>
    <mergeCell ref="E77:O77"/>
    <mergeCell ref="F78:N78"/>
    <mergeCell ref="F79:H7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DDBC-6875-4795-B637-E6B1C19C8384}">
  <dimension ref="A1:T85"/>
  <sheetViews>
    <sheetView zoomScale="85" zoomScaleNormal="85" workbookViewId="0">
      <selection activeCell="I19" sqref="I19"/>
    </sheetView>
  </sheetViews>
  <sheetFormatPr defaultColWidth="0" defaultRowHeight="12" x14ac:dyDescent="0.25"/>
  <cols>
    <col min="1" max="2" width="11.6640625" style="26" customWidth="1"/>
    <col min="3" max="3" width="19.33203125" style="26" customWidth="1"/>
    <col min="4" max="4" width="16.44140625" style="26" customWidth="1"/>
    <col min="5" max="5" width="11.6640625" style="26" customWidth="1"/>
    <col min="6" max="6" width="14" style="26" customWidth="1"/>
    <col min="7" max="7" width="12.5546875" style="26" hidden="1" customWidth="1"/>
    <col min="8" max="8" width="13.33203125" style="26" customWidth="1"/>
    <col min="9" max="9" width="11.6640625" style="26" customWidth="1"/>
    <col min="10" max="10" width="11.6640625" style="26" hidden="1" customWidth="1"/>
    <col min="11" max="12" width="11.6640625" style="26" customWidth="1"/>
    <col min="13" max="13" width="11.6640625" style="26" hidden="1" customWidth="1"/>
    <col min="14" max="14" width="12.88671875" style="26" customWidth="1"/>
    <col min="15" max="20" width="11.6640625" style="26" customWidth="1"/>
    <col min="21" max="16384" width="11.44140625" style="26" hidden="1"/>
  </cols>
  <sheetData>
    <row r="1" spans="2:19" ht="9" customHeight="1" x14ac:dyDescent="0.3">
      <c r="C1" s="27"/>
      <c r="D1" s="27"/>
    </row>
    <row r="2" spans="2:19" x14ac:dyDescent="0.25">
      <c r="B2" s="267" t="s">
        <v>61</v>
      </c>
      <c r="C2" s="267"/>
      <c r="D2" s="267"/>
      <c r="E2" s="267"/>
      <c r="F2" s="267"/>
      <c r="G2" s="267"/>
      <c r="H2" s="267"/>
      <c r="I2" s="267"/>
      <c r="J2" s="267"/>
      <c r="K2" s="267"/>
      <c r="L2" s="267"/>
      <c r="M2" s="267"/>
      <c r="N2" s="267"/>
      <c r="O2" s="267"/>
      <c r="P2" s="267"/>
      <c r="Q2" s="267"/>
      <c r="R2" s="267"/>
      <c r="S2" s="267"/>
    </row>
    <row r="3" spans="2:19" x14ac:dyDescent="0.25">
      <c r="B3" s="267"/>
      <c r="C3" s="267"/>
      <c r="D3" s="267"/>
      <c r="E3" s="267"/>
      <c r="F3" s="267"/>
      <c r="G3" s="267"/>
      <c r="H3" s="267"/>
      <c r="I3" s="267"/>
      <c r="J3" s="267"/>
      <c r="K3" s="267"/>
      <c r="L3" s="267"/>
      <c r="M3" s="267"/>
      <c r="N3" s="267"/>
      <c r="O3" s="267"/>
      <c r="P3" s="267"/>
      <c r="Q3" s="267"/>
      <c r="R3" s="267"/>
      <c r="S3" s="267"/>
    </row>
    <row r="4" spans="2:19" x14ac:dyDescent="0.25">
      <c r="B4" s="28"/>
      <c r="H4" s="28"/>
      <c r="O4" s="28"/>
      <c r="P4" s="28"/>
    </row>
    <row r="5" spans="2:19" x14ac:dyDescent="0.25">
      <c r="B5" s="28"/>
      <c r="H5" s="28"/>
      <c r="O5" s="28"/>
      <c r="P5" s="28"/>
    </row>
    <row r="7" spans="2:19" x14ac:dyDescent="0.25">
      <c r="B7" s="29"/>
      <c r="C7" s="30"/>
      <c r="D7" s="30"/>
      <c r="E7" s="30"/>
      <c r="F7" s="30"/>
      <c r="G7" s="30"/>
      <c r="H7" s="30"/>
      <c r="I7" s="30"/>
      <c r="J7" s="30"/>
      <c r="K7" s="30"/>
      <c r="L7" s="30"/>
      <c r="M7" s="30"/>
      <c r="N7" s="30"/>
      <c r="O7" s="30"/>
      <c r="P7" s="30"/>
      <c r="Q7" s="30"/>
      <c r="R7" s="30"/>
      <c r="S7" s="31"/>
    </row>
    <row r="8" spans="2:19" x14ac:dyDescent="0.25">
      <c r="B8" s="32"/>
      <c r="C8" s="252" t="s">
        <v>14</v>
      </c>
      <c r="D8" s="252"/>
      <c r="E8" s="252"/>
      <c r="F8" s="252"/>
      <c r="G8" s="252"/>
      <c r="H8" s="252"/>
      <c r="I8" s="252"/>
      <c r="J8" s="252"/>
      <c r="K8" s="252"/>
      <c r="L8" s="252"/>
      <c r="M8" s="252"/>
      <c r="N8" s="252"/>
      <c r="O8" s="252"/>
      <c r="P8" s="252"/>
      <c r="Q8" s="252"/>
      <c r="R8" s="252"/>
      <c r="S8" s="33"/>
    </row>
    <row r="9" spans="2:19" x14ac:dyDescent="0.25">
      <c r="B9" s="32"/>
      <c r="C9" s="34"/>
      <c r="D9" s="34"/>
      <c r="E9" s="34"/>
      <c r="F9" s="34"/>
      <c r="G9" s="34"/>
      <c r="H9" s="34"/>
      <c r="I9" s="34"/>
      <c r="J9" s="34"/>
      <c r="K9" s="34"/>
      <c r="L9" s="34"/>
      <c r="M9" s="34"/>
      <c r="N9" s="34"/>
      <c r="O9" s="34"/>
      <c r="P9" s="34"/>
      <c r="Q9" s="34"/>
      <c r="R9" s="34"/>
      <c r="S9" s="33"/>
    </row>
    <row r="10" spans="2:19" ht="19.5" customHeight="1" x14ac:dyDescent="0.25">
      <c r="B10" s="32"/>
      <c r="C10" s="249" t="s">
        <v>146</v>
      </c>
      <c r="D10" s="249"/>
      <c r="E10" s="249"/>
      <c r="F10" s="249"/>
      <c r="G10" s="249"/>
      <c r="H10" s="249"/>
      <c r="I10" s="249"/>
      <c r="J10" s="249"/>
      <c r="K10" s="249"/>
      <c r="L10" s="249"/>
      <c r="M10" s="249"/>
      <c r="N10" s="249"/>
      <c r="O10" s="249"/>
      <c r="P10" s="249"/>
      <c r="Q10" s="249"/>
      <c r="R10" s="249"/>
      <c r="S10" s="35"/>
    </row>
    <row r="11" spans="2:19" ht="19.5" customHeight="1" x14ac:dyDescent="0.25">
      <c r="B11" s="32"/>
      <c r="C11" s="249"/>
      <c r="D11" s="249"/>
      <c r="E11" s="249"/>
      <c r="F11" s="249"/>
      <c r="G11" s="249"/>
      <c r="H11" s="249"/>
      <c r="I11" s="249"/>
      <c r="J11" s="249"/>
      <c r="K11" s="249"/>
      <c r="L11" s="249"/>
      <c r="M11" s="249"/>
      <c r="N11" s="249"/>
      <c r="O11" s="249"/>
      <c r="P11" s="249"/>
      <c r="Q11" s="249"/>
      <c r="R11" s="249"/>
      <c r="S11" s="35"/>
    </row>
    <row r="12" spans="2:19" x14ac:dyDescent="0.25">
      <c r="B12" s="32"/>
      <c r="C12" s="111"/>
      <c r="D12" s="111"/>
      <c r="E12" s="111"/>
      <c r="O12" s="111"/>
      <c r="P12" s="111"/>
      <c r="Q12" s="111"/>
      <c r="R12" s="111"/>
      <c r="S12" s="35"/>
    </row>
    <row r="13" spans="2:19" ht="14.4" customHeight="1" x14ac:dyDescent="0.25">
      <c r="B13" s="32"/>
      <c r="C13" s="111"/>
      <c r="E13" s="268" t="s">
        <v>15</v>
      </c>
      <c r="F13" s="269"/>
      <c r="G13" s="269"/>
      <c r="H13" s="269"/>
      <c r="I13" s="269"/>
      <c r="J13" s="269"/>
      <c r="K13" s="269"/>
      <c r="L13" s="269"/>
      <c r="M13" s="269"/>
      <c r="N13" s="269"/>
      <c r="O13" s="269"/>
      <c r="P13" s="37"/>
      <c r="Q13" s="271" t="s">
        <v>55</v>
      </c>
      <c r="R13" s="271"/>
      <c r="S13" s="272"/>
    </row>
    <row r="14" spans="2:19" ht="16.5" customHeight="1" x14ac:dyDescent="0.25">
      <c r="B14" s="32"/>
      <c r="C14" s="111"/>
      <c r="E14" s="270" t="s">
        <v>16</v>
      </c>
      <c r="F14" s="270"/>
      <c r="G14" s="270"/>
      <c r="H14" s="270"/>
      <c r="I14" s="270"/>
      <c r="J14" s="270"/>
      <c r="K14" s="270"/>
      <c r="L14" s="270"/>
      <c r="M14" s="270"/>
      <c r="N14" s="270"/>
      <c r="O14" s="270"/>
      <c r="P14" s="38"/>
      <c r="Q14" s="271"/>
      <c r="R14" s="271"/>
      <c r="S14" s="272"/>
    </row>
    <row r="15" spans="2:19" ht="11.25" customHeight="1" x14ac:dyDescent="0.25">
      <c r="B15" s="32"/>
      <c r="E15" s="236" t="s">
        <v>17</v>
      </c>
      <c r="F15" s="236"/>
      <c r="G15" s="109"/>
      <c r="H15" s="236">
        <v>2020</v>
      </c>
      <c r="I15" s="236"/>
      <c r="J15" s="236"/>
      <c r="K15" s="236"/>
      <c r="L15" s="236">
        <v>2019</v>
      </c>
      <c r="M15" s="236"/>
      <c r="N15" s="236"/>
      <c r="O15" s="236"/>
      <c r="P15" s="61"/>
      <c r="Q15" s="271"/>
      <c r="R15" s="271"/>
      <c r="S15" s="272"/>
    </row>
    <row r="16" spans="2:19" ht="11.25" customHeight="1" x14ac:dyDescent="0.3">
      <c r="B16" s="32"/>
      <c r="E16" s="236"/>
      <c r="F16" s="236"/>
      <c r="G16" s="109"/>
      <c r="H16" s="109" t="s">
        <v>18</v>
      </c>
      <c r="I16" s="109" t="s">
        <v>19</v>
      </c>
      <c r="J16" s="109"/>
      <c r="K16" s="109" t="s">
        <v>20</v>
      </c>
      <c r="L16" s="109" t="s">
        <v>18</v>
      </c>
      <c r="M16" s="109"/>
      <c r="N16" s="109" t="s">
        <v>19</v>
      </c>
      <c r="O16" s="109" t="s">
        <v>20</v>
      </c>
      <c r="P16" s="214"/>
      <c r="R16" s="27"/>
      <c r="S16" s="33"/>
    </row>
    <row r="17" spans="2:19" ht="12" customHeight="1" x14ac:dyDescent="0.3">
      <c r="B17" s="32"/>
      <c r="D17" s="67"/>
      <c r="E17" s="228" t="s">
        <v>23</v>
      </c>
      <c r="F17" s="229"/>
      <c r="G17" s="68"/>
      <c r="H17" s="69">
        <v>0</v>
      </c>
      <c r="I17" s="69">
        <v>0</v>
      </c>
      <c r="J17" s="69"/>
      <c r="K17" s="70" t="e">
        <v>#DIV/0!</v>
      </c>
      <c r="L17" s="69">
        <v>0</v>
      </c>
      <c r="M17" s="69"/>
      <c r="N17" s="69">
        <v>0</v>
      </c>
      <c r="O17" s="70" t="e">
        <f>+N17/L17</f>
        <v>#DIV/0!</v>
      </c>
      <c r="P17" s="215"/>
      <c r="Q17" s="67"/>
      <c r="R17" s="71" t="e">
        <f>(K17-O17)*100</f>
        <v>#DIV/0!</v>
      </c>
      <c r="S17" s="33"/>
    </row>
    <row r="18" spans="2:19" ht="12" customHeight="1" x14ac:dyDescent="0.3">
      <c r="B18" s="32"/>
      <c r="C18" s="93"/>
      <c r="D18" s="67"/>
      <c r="E18" s="228" t="s">
        <v>21</v>
      </c>
      <c r="F18" s="229"/>
      <c r="G18" s="68"/>
      <c r="H18" s="69">
        <v>74728.198000000004</v>
      </c>
      <c r="I18" s="69">
        <v>53684.616000000002</v>
      </c>
      <c r="J18" s="69"/>
      <c r="K18" s="70">
        <v>0.71839837486781088</v>
      </c>
      <c r="L18" s="69">
        <v>143844.774</v>
      </c>
      <c r="M18" s="69"/>
      <c r="N18" s="69">
        <v>119392.211</v>
      </c>
      <c r="O18" s="70">
        <f t="shared" ref="O18:O20" si="0">+N18/L18</f>
        <v>0.83000728966350901</v>
      </c>
      <c r="P18" s="215"/>
      <c r="Q18" s="67"/>
      <c r="R18" s="71">
        <f>(K18-O18)*100</f>
        <v>-11.160891479569813</v>
      </c>
      <c r="S18" s="33"/>
    </row>
    <row r="19" spans="2:19" ht="12" customHeight="1" x14ac:dyDescent="0.3">
      <c r="B19" s="32"/>
      <c r="D19" s="67"/>
      <c r="E19" s="228" t="s">
        <v>22</v>
      </c>
      <c r="F19" s="229"/>
      <c r="G19" s="72"/>
      <c r="H19" s="69">
        <v>4820.6639999999998</v>
      </c>
      <c r="I19" s="69">
        <v>2087.5880000000002</v>
      </c>
      <c r="J19" s="69"/>
      <c r="K19" s="70">
        <v>0.43304988690354695</v>
      </c>
      <c r="L19" s="69">
        <v>3337.672</v>
      </c>
      <c r="M19" s="69"/>
      <c r="N19" s="69">
        <v>1183.1500000000001</v>
      </c>
      <c r="O19" s="70">
        <f t="shared" si="0"/>
        <v>0.35448360414085028</v>
      </c>
      <c r="P19" s="215"/>
      <c r="Q19" s="67"/>
      <c r="R19" s="71">
        <f t="shared" ref="R19:R20" si="1">(K19-O19)*100</f>
        <v>7.8566282762696673</v>
      </c>
      <c r="S19" s="33"/>
    </row>
    <row r="20" spans="2:19" ht="12" customHeight="1" x14ac:dyDescent="0.3">
      <c r="B20" s="32"/>
      <c r="D20" s="67"/>
      <c r="E20" s="262" t="s">
        <v>24</v>
      </c>
      <c r="F20" s="263"/>
      <c r="G20" s="110"/>
      <c r="H20" s="64">
        <f>SUM(H17:H19)</f>
        <v>79548.862000000008</v>
      </c>
      <c r="I20" s="64">
        <f>SUM(I17:I19)</f>
        <v>55772.204000000005</v>
      </c>
      <c r="J20" s="65"/>
      <c r="K20" s="66">
        <f t="shared" ref="K20" si="2">+I20/H20</f>
        <v>0.70110624586936265</v>
      </c>
      <c r="L20" s="64">
        <f>SUM(L17:L19)</f>
        <v>147182.446</v>
      </c>
      <c r="M20" s="64">
        <v>0</v>
      </c>
      <c r="N20" s="64">
        <f>SUM(N17:N19)</f>
        <v>120575.36099999999</v>
      </c>
      <c r="O20" s="66">
        <f t="shared" si="0"/>
        <v>0.81922378841291976</v>
      </c>
      <c r="P20" s="216"/>
      <c r="Q20" s="73"/>
      <c r="R20" s="71">
        <f t="shared" si="1"/>
        <v>-11.81175425435571</v>
      </c>
      <c r="S20" s="33"/>
    </row>
    <row r="21" spans="2:19" ht="12" customHeight="1" x14ac:dyDescent="0.3">
      <c r="B21" s="32"/>
      <c r="E21" s="40" t="s">
        <v>25</v>
      </c>
      <c r="F21" s="41"/>
      <c r="G21" s="41"/>
      <c r="H21" s="41"/>
      <c r="I21" s="41"/>
      <c r="J21" s="41"/>
      <c r="K21" s="41"/>
      <c r="L21" s="41"/>
      <c r="M21" s="41"/>
      <c r="N21" s="41"/>
      <c r="O21" s="41"/>
      <c r="P21" s="62"/>
      <c r="Q21" s="42"/>
      <c r="R21" s="27"/>
      <c r="S21" s="33"/>
    </row>
    <row r="22" spans="2:19" ht="12" customHeight="1" x14ac:dyDescent="0.3">
      <c r="B22" s="32"/>
      <c r="E22" s="43" t="s">
        <v>26</v>
      </c>
      <c r="F22" s="44"/>
      <c r="G22" s="44"/>
      <c r="H22" s="44"/>
      <c r="I22" s="45"/>
      <c r="J22" s="44"/>
      <c r="K22" s="44"/>
      <c r="L22" s="44"/>
      <c r="M22" s="44"/>
      <c r="N22" s="44"/>
      <c r="O22" s="44"/>
      <c r="P22" s="46"/>
      <c r="Q22" s="42"/>
      <c r="R22" s="27"/>
      <c r="S22" s="33"/>
    </row>
    <row r="23" spans="2:19" x14ac:dyDescent="0.25">
      <c r="B23" s="32"/>
      <c r="C23" s="47"/>
      <c r="D23" s="47"/>
      <c r="E23" s="48"/>
      <c r="F23" s="47"/>
      <c r="G23" s="47"/>
      <c r="H23" s="47"/>
      <c r="I23" s="47"/>
      <c r="J23" s="47"/>
      <c r="K23" s="49"/>
      <c r="L23" s="47"/>
      <c r="M23" s="47"/>
      <c r="N23" s="47"/>
      <c r="O23" s="47"/>
      <c r="P23" s="47"/>
      <c r="Q23" s="47"/>
      <c r="R23" s="47"/>
      <c r="S23" s="33"/>
    </row>
    <row r="24" spans="2:19" x14ac:dyDescent="0.25">
      <c r="B24" s="32"/>
      <c r="S24" s="33"/>
    </row>
    <row r="25" spans="2:19" x14ac:dyDescent="0.25">
      <c r="B25" s="32"/>
      <c r="S25" s="33"/>
    </row>
    <row r="26" spans="2:19" x14ac:dyDescent="0.25">
      <c r="B26" s="32"/>
      <c r="E26" s="264" t="s">
        <v>27</v>
      </c>
      <c r="F26" s="264"/>
      <c r="G26" s="264"/>
      <c r="H26" s="264"/>
      <c r="I26" s="264"/>
      <c r="J26" s="264"/>
      <c r="K26" s="264"/>
      <c r="L26" s="264"/>
      <c r="M26" s="264"/>
      <c r="N26" s="264"/>
      <c r="O26" s="264"/>
      <c r="P26" s="50"/>
      <c r="S26" s="33"/>
    </row>
    <row r="27" spans="2:19" ht="16.5" customHeight="1" x14ac:dyDescent="0.25">
      <c r="B27" s="32"/>
      <c r="F27" s="265" t="s">
        <v>28</v>
      </c>
      <c r="G27" s="265"/>
      <c r="H27" s="265"/>
      <c r="I27" s="265"/>
      <c r="J27" s="265"/>
      <c r="K27" s="265"/>
      <c r="L27" s="265"/>
      <c r="M27" s="265"/>
      <c r="N27" s="265"/>
      <c r="S27" s="33"/>
    </row>
    <row r="28" spans="2:19" x14ac:dyDescent="0.25">
      <c r="B28" s="32"/>
      <c r="F28" s="266" t="s">
        <v>29</v>
      </c>
      <c r="G28" s="266"/>
      <c r="H28" s="266"/>
      <c r="I28" s="109" t="s">
        <v>18</v>
      </c>
      <c r="J28" s="109"/>
      <c r="K28" s="109" t="s">
        <v>30</v>
      </c>
      <c r="L28" s="109" t="s">
        <v>31</v>
      </c>
      <c r="M28" s="109"/>
      <c r="N28" s="109" t="s">
        <v>32</v>
      </c>
      <c r="S28" s="33"/>
    </row>
    <row r="29" spans="2:19" x14ac:dyDescent="0.25">
      <c r="B29" s="32"/>
      <c r="F29" s="74" t="s">
        <v>33</v>
      </c>
      <c r="G29" s="75"/>
      <c r="H29" s="72"/>
      <c r="I29" s="76">
        <v>76659.146999999997</v>
      </c>
      <c r="J29" s="76"/>
      <c r="K29" s="77">
        <v>0.96367371037941441</v>
      </c>
      <c r="L29" s="78">
        <v>55055.612999999998</v>
      </c>
      <c r="M29" s="78"/>
      <c r="N29" s="79">
        <f>+L29/I29</f>
        <v>0.7181871329718813</v>
      </c>
      <c r="O29" s="67"/>
      <c r="P29" s="67"/>
      <c r="Q29" s="67"/>
      <c r="S29" s="33"/>
    </row>
    <row r="30" spans="2:19" x14ac:dyDescent="0.25">
      <c r="B30" s="32"/>
      <c r="F30" s="74" t="s">
        <v>34</v>
      </c>
      <c r="G30" s="75"/>
      <c r="H30" s="72"/>
      <c r="I30" s="76">
        <v>814.99199999999996</v>
      </c>
      <c r="J30" s="78"/>
      <c r="K30" s="77">
        <v>1.024517484612162E-2</v>
      </c>
      <c r="L30" s="78">
        <v>510.12900000000002</v>
      </c>
      <c r="M30" s="78"/>
      <c r="N30" s="79">
        <f t="shared" ref="N30:N32" si="3">+L30/I30</f>
        <v>0.62593129748512877</v>
      </c>
      <c r="O30" s="67"/>
      <c r="P30" s="67"/>
      <c r="Q30" s="67"/>
      <c r="S30" s="33"/>
    </row>
    <row r="31" spans="2:19" x14ac:dyDescent="0.25">
      <c r="B31" s="32"/>
      <c r="F31" s="80" t="s">
        <v>35</v>
      </c>
      <c r="G31" s="81"/>
      <c r="H31" s="82"/>
      <c r="I31" s="76">
        <v>2074.723</v>
      </c>
      <c r="J31" s="78"/>
      <c r="K31" s="77">
        <v>2.608111477446403E-2</v>
      </c>
      <c r="L31" s="78">
        <v>206.46299999999999</v>
      </c>
      <c r="M31" s="78"/>
      <c r="N31" s="79">
        <f t="shared" si="3"/>
        <v>9.9513525420019927E-2</v>
      </c>
      <c r="O31" s="67"/>
      <c r="P31" s="67"/>
      <c r="Q31" s="67"/>
      <c r="S31" s="33"/>
    </row>
    <row r="32" spans="2:19" x14ac:dyDescent="0.25">
      <c r="B32" s="32"/>
      <c r="F32" s="83" t="s">
        <v>24</v>
      </c>
      <c r="G32" s="84"/>
      <c r="H32" s="85"/>
      <c r="I32" s="86">
        <f>SUM(I29:I31)</f>
        <v>79548.861999999994</v>
      </c>
      <c r="J32" s="86"/>
      <c r="K32" s="87">
        <f>SUM(K29:K31)</f>
        <v>1</v>
      </c>
      <c r="L32" s="86">
        <f>SUM(L29:L31)</f>
        <v>55772.205000000002</v>
      </c>
      <c r="M32" s="65"/>
      <c r="N32" s="88">
        <f t="shared" si="3"/>
        <v>0.70110625844025276</v>
      </c>
      <c r="O32" s="67"/>
      <c r="P32" s="67"/>
      <c r="Q32" s="67"/>
      <c r="S32" s="33"/>
    </row>
    <row r="33" spans="2:19" ht="12" customHeight="1" x14ac:dyDescent="0.25">
      <c r="B33" s="32"/>
      <c r="F33" s="89" t="s">
        <v>56</v>
      </c>
      <c r="G33" s="89"/>
      <c r="H33" s="89"/>
      <c r="I33" s="90"/>
      <c r="J33" s="90"/>
      <c r="K33" s="91"/>
      <c r="L33" s="92"/>
      <c r="M33" s="92"/>
      <c r="N33" s="91"/>
      <c r="O33" s="67"/>
      <c r="P33" s="67"/>
      <c r="Q33" s="67"/>
      <c r="S33" s="33"/>
    </row>
    <row r="34" spans="2:19" ht="12" customHeight="1" x14ac:dyDescent="0.25">
      <c r="B34" s="32"/>
      <c r="F34" s="40" t="s">
        <v>25</v>
      </c>
      <c r="G34" s="51"/>
      <c r="H34" s="51"/>
      <c r="I34" s="51"/>
      <c r="J34" s="51"/>
      <c r="K34" s="51"/>
      <c r="L34" s="51"/>
      <c r="M34" s="51"/>
      <c r="N34" s="51"/>
      <c r="S34" s="33"/>
    </row>
    <row r="35" spans="2:19" ht="12" customHeight="1" x14ac:dyDescent="0.25">
      <c r="B35" s="32"/>
      <c r="F35" s="43" t="s">
        <v>26</v>
      </c>
      <c r="I35" s="52"/>
      <c r="J35" s="52"/>
      <c r="K35" s="53"/>
      <c r="L35" s="52"/>
      <c r="M35" s="52"/>
      <c r="N35" s="53"/>
      <c r="S35" s="33"/>
    </row>
    <row r="36" spans="2:19" ht="12" customHeight="1" x14ac:dyDescent="0.25">
      <c r="B36" s="32"/>
      <c r="S36" s="33"/>
    </row>
    <row r="37" spans="2:19" x14ac:dyDescent="0.25">
      <c r="B37" s="32"/>
      <c r="S37" s="33"/>
    </row>
    <row r="38" spans="2:19" ht="14.4" customHeight="1" x14ac:dyDescent="0.25">
      <c r="B38" s="32"/>
      <c r="D38" s="264" t="s">
        <v>36</v>
      </c>
      <c r="E38" s="264"/>
      <c r="F38" s="264"/>
      <c r="G38" s="264"/>
      <c r="H38" s="264"/>
      <c r="I38" s="264"/>
      <c r="J38" s="264"/>
      <c r="K38" s="264"/>
      <c r="L38" s="264"/>
      <c r="M38" s="264"/>
      <c r="N38" s="264"/>
      <c r="O38" s="264"/>
      <c r="P38" s="264"/>
      <c r="Q38" s="264"/>
      <c r="S38" s="33"/>
    </row>
    <row r="39" spans="2:19" ht="16.5" customHeight="1" x14ac:dyDescent="0.25">
      <c r="B39" s="32"/>
      <c r="F39" s="265" t="s">
        <v>37</v>
      </c>
      <c r="G39" s="265"/>
      <c r="H39" s="265"/>
      <c r="I39" s="265"/>
      <c r="J39" s="265"/>
      <c r="K39" s="265"/>
      <c r="L39" s="265"/>
      <c r="M39" s="265"/>
      <c r="N39" s="265"/>
      <c r="S39" s="33"/>
    </row>
    <row r="40" spans="2:19" ht="14.4" customHeight="1" x14ac:dyDescent="0.25">
      <c r="B40" s="32"/>
      <c r="D40" s="256" t="s">
        <v>29</v>
      </c>
      <c r="E40" s="257"/>
      <c r="F40" s="236" t="s">
        <v>33</v>
      </c>
      <c r="G40" s="236"/>
      <c r="H40" s="236"/>
      <c r="I40" s="236" t="s">
        <v>34</v>
      </c>
      <c r="J40" s="236"/>
      <c r="K40" s="236"/>
      <c r="L40" s="236" t="s">
        <v>35</v>
      </c>
      <c r="M40" s="236"/>
      <c r="N40" s="236"/>
      <c r="O40" s="236" t="s">
        <v>24</v>
      </c>
      <c r="P40" s="236"/>
      <c r="Q40" s="236"/>
      <c r="S40" s="33"/>
    </row>
    <row r="41" spans="2:19" x14ac:dyDescent="0.25">
      <c r="B41" s="32"/>
      <c r="D41" s="258"/>
      <c r="E41" s="259"/>
      <c r="F41" s="109" t="s">
        <v>18</v>
      </c>
      <c r="G41" s="109" t="s">
        <v>31</v>
      </c>
      <c r="H41" s="109" t="s">
        <v>32</v>
      </c>
      <c r="I41" s="109" t="s">
        <v>18</v>
      </c>
      <c r="J41" s="109" t="s">
        <v>31</v>
      </c>
      <c r="K41" s="109" t="s">
        <v>32</v>
      </c>
      <c r="L41" s="109" t="s">
        <v>18</v>
      </c>
      <c r="M41" s="109" t="s">
        <v>31</v>
      </c>
      <c r="N41" s="109" t="s">
        <v>32</v>
      </c>
      <c r="O41" s="109" t="s">
        <v>24</v>
      </c>
      <c r="P41" s="109" t="s">
        <v>31</v>
      </c>
      <c r="Q41" s="109" t="s">
        <v>20</v>
      </c>
      <c r="S41" s="33"/>
    </row>
    <row r="42" spans="2:19" x14ac:dyDescent="0.25">
      <c r="B42" s="32"/>
      <c r="D42" s="228" t="s">
        <v>23</v>
      </c>
      <c r="E42" s="229"/>
      <c r="F42" s="78">
        <v>0</v>
      </c>
      <c r="G42" s="78">
        <v>0</v>
      </c>
      <c r="H42" s="94" t="e">
        <f>+G42/F42</f>
        <v>#DIV/0!</v>
      </c>
      <c r="I42" s="78">
        <v>0</v>
      </c>
      <c r="J42" s="78">
        <v>0</v>
      </c>
      <c r="K42" s="94" t="e">
        <f>+J42/I42</f>
        <v>#DIV/0!</v>
      </c>
      <c r="L42" s="78">
        <v>0</v>
      </c>
      <c r="M42" s="78">
        <v>0</v>
      </c>
      <c r="N42" s="94" t="e">
        <f>+M42/L42</f>
        <v>#DIV/0!</v>
      </c>
      <c r="O42" s="78">
        <f>+F42+I42+L42</f>
        <v>0</v>
      </c>
      <c r="P42" s="78">
        <f t="shared" ref="P42:P44" si="4">+G42+J42+M42</f>
        <v>0</v>
      </c>
      <c r="Q42" s="94" t="e">
        <f>+P42/O42</f>
        <v>#DIV/0!</v>
      </c>
      <c r="S42" s="33"/>
    </row>
    <row r="43" spans="2:19" x14ac:dyDescent="0.25">
      <c r="B43" s="32"/>
      <c r="D43" s="228" t="s">
        <v>21</v>
      </c>
      <c r="E43" s="229"/>
      <c r="F43" s="78">
        <v>74635.161999999997</v>
      </c>
      <c r="G43" s="78">
        <v>53591.595999999998</v>
      </c>
      <c r="H43" s="94">
        <f t="shared" ref="H43:H45" si="5">+G43/F43</f>
        <v>0.71804756047826357</v>
      </c>
      <c r="I43" s="78">
        <v>93.036000000000001</v>
      </c>
      <c r="J43" s="78">
        <v>93.021000000000001</v>
      </c>
      <c r="K43" s="94">
        <f t="shared" ref="K43:K45" si="6">+J43/I43</f>
        <v>0.99983877208822391</v>
      </c>
      <c r="L43" s="78">
        <v>0</v>
      </c>
      <c r="M43" s="78">
        <v>0</v>
      </c>
      <c r="N43" s="94" t="e">
        <f t="shared" ref="N43:N45" si="7">+M43/L43</f>
        <v>#DIV/0!</v>
      </c>
      <c r="O43" s="78">
        <f t="shared" ref="O43:O44" si="8">+F43+I43+L43</f>
        <v>74728.197999999989</v>
      </c>
      <c r="P43" s="78">
        <f t="shared" si="4"/>
        <v>53684.616999999998</v>
      </c>
      <c r="Q43" s="94">
        <f t="shared" ref="Q43:Q45" si="9">+P43/O43</f>
        <v>0.71839838824964042</v>
      </c>
      <c r="S43" s="33"/>
    </row>
    <row r="44" spans="2:19" x14ac:dyDescent="0.25">
      <c r="B44" s="32"/>
      <c r="D44" s="228" t="s">
        <v>22</v>
      </c>
      <c r="E44" s="229"/>
      <c r="F44" s="78">
        <v>2023.9849999999999</v>
      </c>
      <c r="G44" s="78">
        <v>1464.0170000000001</v>
      </c>
      <c r="H44" s="94">
        <f t="shared" si="5"/>
        <v>0.72333391798852276</v>
      </c>
      <c r="I44" s="78">
        <v>721.95600000000002</v>
      </c>
      <c r="J44" s="78">
        <v>417.108</v>
      </c>
      <c r="K44" s="94">
        <f t="shared" si="6"/>
        <v>0.57774712032312214</v>
      </c>
      <c r="L44" s="78">
        <v>2074.723</v>
      </c>
      <c r="M44" s="78">
        <v>206.46299999999999</v>
      </c>
      <c r="N44" s="94">
        <f t="shared" si="7"/>
        <v>9.9513525420019927E-2</v>
      </c>
      <c r="O44" s="78">
        <f t="shared" si="8"/>
        <v>4820.6639999999998</v>
      </c>
      <c r="P44" s="78">
        <f t="shared" si="4"/>
        <v>2087.5880000000002</v>
      </c>
      <c r="Q44" s="94">
        <f t="shared" si="9"/>
        <v>0.43304988690354695</v>
      </c>
      <c r="S44" s="33"/>
    </row>
    <row r="45" spans="2:19" x14ac:dyDescent="0.25">
      <c r="B45" s="32"/>
      <c r="D45" s="225" t="s">
        <v>24</v>
      </c>
      <c r="E45" s="226"/>
      <c r="F45" s="86">
        <f t="shared" ref="F45:G45" si="10">SUM(F42:F44)</f>
        <v>76659.146999999997</v>
      </c>
      <c r="G45" s="86">
        <f t="shared" si="10"/>
        <v>55055.612999999998</v>
      </c>
      <c r="H45" s="95">
        <f t="shared" si="5"/>
        <v>0.7181871329718813</v>
      </c>
      <c r="I45" s="86">
        <f t="shared" ref="I45:J45" si="11">SUM(I42:I44)</f>
        <v>814.99199999999996</v>
      </c>
      <c r="J45" s="86">
        <f t="shared" si="11"/>
        <v>510.12900000000002</v>
      </c>
      <c r="K45" s="95">
        <f t="shared" si="6"/>
        <v>0.62593129748512877</v>
      </c>
      <c r="L45" s="86">
        <f t="shared" ref="L45:M45" si="12">SUM(L42:L44)</f>
        <v>2074.723</v>
      </c>
      <c r="M45" s="86">
        <f t="shared" si="12"/>
        <v>206.46299999999999</v>
      </c>
      <c r="N45" s="95">
        <f t="shared" si="7"/>
        <v>9.9513525420019927E-2</v>
      </c>
      <c r="O45" s="86">
        <f t="shared" ref="O45:P45" si="13">SUM(O42:O44)</f>
        <v>79548.861999999994</v>
      </c>
      <c r="P45" s="86">
        <f t="shared" si="13"/>
        <v>55772.205000000002</v>
      </c>
      <c r="Q45" s="95">
        <f t="shared" si="9"/>
        <v>0.70110625844025276</v>
      </c>
      <c r="S45" s="33"/>
    </row>
    <row r="46" spans="2:19" ht="12" customHeight="1" x14ac:dyDescent="0.25">
      <c r="B46" s="32"/>
      <c r="D46" s="89" t="s">
        <v>56</v>
      </c>
      <c r="E46" s="41"/>
      <c r="F46" s="41"/>
      <c r="G46" s="41"/>
      <c r="H46" s="41"/>
      <c r="I46" s="41"/>
      <c r="J46" s="41"/>
      <c r="K46" s="41"/>
      <c r="L46" s="41"/>
      <c r="M46" s="41"/>
      <c r="N46" s="41"/>
      <c r="O46" s="41"/>
      <c r="P46" s="41"/>
      <c r="Q46" s="41"/>
      <c r="S46" s="33"/>
    </row>
    <row r="47" spans="2:19" ht="12" customHeight="1" x14ac:dyDescent="0.25">
      <c r="B47" s="32"/>
      <c r="D47" s="40" t="s">
        <v>25</v>
      </c>
      <c r="E47" s="67"/>
      <c r="F47" s="67"/>
      <c r="G47" s="67"/>
      <c r="H47" s="96"/>
      <c r="I47" s="67"/>
      <c r="J47" s="67"/>
      <c r="K47" s="67"/>
      <c r="L47" s="67"/>
      <c r="M47" s="67"/>
      <c r="N47" s="67"/>
      <c r="O47" s="67"/>
      <c r="P47" s="67"/>
      <c r="Q47" s="67"/>
      <c r="S47" s="33"/>
    </row>
    <row r="48" spans="2:19" ht="12" customHeight="1" x14ac:dyDescent="0.25">
      <c r="B48" s="32"/>
      <c r="D48" s="43" t="s">
        <v>26</v>
      </c>
      <c r="S48" s="33"/>
    </row>
    <row r="49" spans="2:19" x14ac:dyDescent="0.25">
      <c r="B49" s="32"/>
      <c r="S49" s="33"/>
    </row>
    <row r="50" spans="2:19" ht="18.75" customHeight="1" x14ac:dyDescent="0.25">
      <c r="B50" s="32"/>
      <c r="C50" s="260" t="s">
        <v>147</v>
      </c>
      <c r="D50" s="260"/>
      <c r="E50" s="260"/>
      <c r="F50" s="260"/>
      <c r="G50" s="260"/>
      <c r="H50" s="260"/>
      <c r="I50" s="260"/>
      <c r="J50" s="260"/>
      <c r="K50" s="260"/>
      <c r="L50" s="260"/>
      <c r="M50" s="260"/>
      <c r="N50" s="260"/>
      <c r="O50" s="260"/>
      <c r="P50" s="260"/>
      <c r="Q50" s="260"/>
      <c r="R50" s="260"/>
      <c r="S50" s="33"/>
    </row>
    <row r="51" spans="2:19" ht="13.5" customHeight="1" x14ac:dyDescent="0.25">
      <c r="B51" s="32"/>
      <c r="C51" s="260"/>
      <c r="D51" s="260"/>
      <c r="E51" s="260"/>
      <c r="F51" s="260"/>
      <c r="G51" s="260"/>
      <c r="H51" s="260"/>
      <c r="I51" s="260"/>
      <c r="J51" s="260"/>
      <c r="K51" s="260"/>
      <c r="L51" s="260"/>
      <c r="M51" s="260"/>
      <c r="N51" s="260"/>
      <c r="O51" s="260"/>
      <c r="P51" s="260"/>
      <c r="Q51" s="260"/>
      <c r="R51" s="260"/>
      <c r="S51" s="33"/>
    </row>
    <row r="52" spans="2:19" x14ac:dyDescent="0.25">
      <c r="B52" s="32"/>
      <c r="S52" s="33"/>
    </row>
    <row r="53" spans="2:19" x14ac:dyDescent="0.25">
      <c r="B53" s="32"/>
      <c r="E53" s="261" t="s">
        <v>38</v>
      </c>
      <c r="F53" s="261"/>
      <c r="G53" s="261"/>
      <c r="H53" s="261"/>
      <c r="I53" s="261"/>
      <c r="J53" s="261"/>
      <c r="K53" s="261"/>
      <c r="L53" s="261"/>
      <c r="M53" s="261"/>
      <c r="N53" s="261"/>
      <c r="O53" s="261"/>
      <c r="P53" s="54"/>
      <c r="S53" s="33"/>
    </row>
    <row r="54" spans="2:19" ht="16.5" customHeight="1" x14ac:dyDescent="0.25">
      <c r="B54" s="32"/>
      <c r="E54" s="39"/>
      <c r="F54" s="255" t="s">
        <v>39</v>
      </c>
      <c r="G54" s="255"/>
      <c r="H54" s="255"/>
      <c r="I54" s="255"/>
      <c r="J54" s="255"/>
      <c r="K54" s="255"/>
      <c r="L54" s="255"/>
      <c r="M54" s="255"/>
      <c r="N54" s="255"/>
      <c r="O54" s="39"/>
      <c r="S54" s="33"/>
    </row>
    <row r="55" spans="2:19" x14ac:dyDescent="0.25">
      <c r="B55" s="32"/>
      <c r="F55" s="97" t="s">
        <v>40</v>
      </c>
      <c r="G55" s="97"/>
      <c r="H55" s="97" t="s">
        <v>41</v>
      </c>
      <c r="I55" s="97" t="s">
        <v>19</v>
      </c>
      <c r="J55" s="97"/>
      <c r="K55" s="97" t="s">
        <v>42</v>
      </c>
      <c r="L55" s="97" t="s">
        <v>43</v>
      </c>
      <c r="M55" s="97"/>
      <c r="N55" s="97" t="s">
        <v>44</v>
      </c>
      <c r="S55" s="33"/>
    </row>
    <row r="56" spans="2:19" x14ac:dyDescent="0.25">
      <c r="B56" s="32"/>
      <c r="F56" s="98" t="s">
        <v>45</v>
      </c>
      <c r="G56" s="98"/>
      <c r="H56" s="99">
        <v>756.33299999999997</v>
      </c>
      <c r="I56" s="99">
        <v>0</v>
      </c>
      <c r="J56" s="99"/>
      <c r="K56" s="100">
        <v>0</v>
      </c>
      <c r="L56" s="101">
        <v>12</v>
      </c>
      <c r="M56" s="101"/>
      <c r="N56" s="100">
        <f>+L56/L$60</f>
        <v>0.31578947368421051</v>
      </c>
      <c r="Q56" s="55"/>
      <c r="S56" s="33"/>
    </row>
    <row r="57" spans="2:19" x14ac:dyDescent="0.25">
      <c r="B57" s="32"/>
      <c r="F57" s="98" t="s">
        <v>46</v>
      </c>
      <c r="G57" s="98"/>
      <c r="H57" s="99">
        <v>12996.031000000001</v>
      </c>
      <c r="I57" s="99">
        <v>5578.7859999999991</v>
      </c>
      <c r="J57" s="99"/>
      <c r="K57" s="100">
        <v>0.23047145421540929</v>
      </c>
      <c r="L57" s="101">
        <v>3</v>
      </c>
      <c r="M57" s="101"/>
      <c r="N57" s="100">
        <f t="shared" ref="N57:N60" si="14">+L57/L$60</f>
        <v>7.8947368421052627E-2</v>
      </c>
      <c r="S57" s="33"/>
    </row>
    <row r="58" spans="2:19" x14ac:dyDescent="0.25">
      <c r="B58" s="32"/>
      <c r="F58" s="98" t="s">
        <v>47</v>
      </c>
      <c r="G58" s="98"/>
      <c r="H58" s="99">
        <v>58275.264999999999</v>
      </c>
      <c r="I58" s="99">
        <v>42672.184999999998</v>
      </c>
      <c r="J58" s="99"/>
      <c r="K58" s="100">
        <v>0.86800340534240705</v>
      </c>
      <c r="L58" s="101">
        <v>12</v>
      </c>
      <c r="M58" s="101"/>
      <c r="N58" s="100">
        <f t="shared" si="14"/>
        <v>0.31578947368421051</v>
      </c>
      <c r="S58" s="33"/>
    </row>
    <row r="59" spans="2:19" x14ac:dyDescent="0.25">
      <c r="B59" s="32"/>
      <c r="F59" s="98" t="s">
        <v>48</v>
      </c>
      <c r="G59" s="98"/>
      <c r="H59" s="99">
        <v>7521.2329999999993</v>
      </c>
      <c r="I59" s="99">
        <v>7521.2329999999993</v>
      </c>
      <c r="J59" s="99"/>
      <c r="K59" s="100">
        <v>1</v>
      </c>
      <c r="L59" s="101">
        <v>11</v>
      </c>
      <c r="M59" s="101"/>
      <c r="N59" s="100">
        <f t="shared" si="14"/>
        <v>0.28947368421052633</v>
      </c>
      <c r="S59" s="33"/>
    </row>
    <row r="60" spans="2:19" x14ac:dyDescent="0.25">
      <c r="B60" s="32"/>
      <c r="F60" s="102" t="s">
        <v>24</v>
      </c>
      <c r="G60" s="102"/>
      <c r="H60" s="103">
        <v>79548.862000000023</v>
      </c>
      <c r="I60" s="103">
        <v>55772.204000000005</v>
      </c>
      <c r="J60" s="103"/>
      <c r="K60" s="104">
        <v>0.58177513754618715</v>
      </c>
      <c r="L60" s="103">
        <v>38</v>
      </c>
      <c r="M60" s="105"/>
      <c r="N60" s="104">
        <f t="shared" si="14"/>
        <v>1</v>
      </c>
      <c r="S60" s="33"/>
    </row>
    <row r="61" spans="2:19" x14ac:dyDescent="0.25">
      <c r="B61" s="32"/>
      <c r="F61" s="40" t="s">
        <v>25</v>
      </c>
      <c r="G61" s="56"/>
      <c r="H61" s="56"/>
      <c r="I61" s="56"/>
      <c r="J61" s="56"/>
      <c r="K61" s="56"/>
      <c r="L61" s="56"/>
      <c r="M61" s="56"/>
      <c r="N61" s="56"/>
      <c r="S61" s="33"/>
    </row>
    <row r="62" spans="2:19" x14ac:dyDescent="0.25">
      <c r="B62" s="32"/>
      <c r="F62" s="43" t="s">
        <v>26</v>
      </c>
      <c r="K62" s="52"/>
      <c r="S62" s="33"/>
    </row>
    <row r="63" spans="2:19" x14ac:dyDescent="0.25">
      <c r="B63" s="32"/>
      <c r="S63" s="33"/>
    </row>
    <row r="64" spans="2:19" x14ac:dyDescent="0.25">
      <c r="B64" s="32"/>
      <c r="S64" s="33"/>
    </row>
    <row r="65" spans="2:19" x14ac:dyDescent="0.25">
      <c r="B65" s="32"/>
      <c r="E65" s="264" t="s">
        <v>49</v>
      </c>
      <c r="F65" s="264"/>
      <c r="G65" s="264"/>
      <c r="H65" s="264"/>
      <c r="I65" s="264"/>
      <c r="J65" s="264"/>
      <c r="K65" s="264"/>
      <c r="L65" s="264"/>
      <c r="M65" s="264"/>
      <c r="N65" s="264"/>
      <c r="O65" s="264"/>
      <c r="P65" s="50"/>
      <c r="S65" s="33"/>
    </row>
    <row r="66" spans="2:19" ht="16.5" customHeight="1" x14ac:dyDescent="0.25">
      <c r="B66" s="32"/>
      <c r="F66" s="265" t="s">
        <v>50</v>
      </c>
      <c r="G66" s="265"/>
      <c r="H66" s="265"/>
      <c r="I66" s="265"/>
      <c r="J66" s="265"/>
      <c r="K66" s="265"/>
      <c r="L66" s="265"/>
      <c r="M66" s="265"/>
      <c r="N66" s="265"/>
      <c r="S66" s="33"/>
    </row>
    <row r="67" spans="2:19" x14ac:dyDescent="0.25">
      <c r="B67" s="32"/>
      <c r="F67" s="236" t="s">
        <v>29</v>
      </c>
      <c r="G67" s="236"/>
      <c r="H67" s="236"/>
      <c r="I67" s="109" t="s">
        <v>18</v>
      </c>
      <c r="J67" s="109"/>
      <c r="K67" s="109" t="s">
        <v>30</v>
      </c>
      <c r="L67" s="109" t="s">
        <v>31</v>
      </c>
      <c r="M67" s="109"/>
      <c r="N67" s="109" t="s">
        <v>32</v>
      </c>
      <c r="S67" s="33"/>
    </row>
    <row r="68" spans="2:19" x14ac:dyDescent="0.25">
      <c r="B68" s="32"/>
      <c r="F68" s="107" t="s">
        <v>65</v>
      </c>
      <c r="G68" s="108"/>
      <c r="H68" s="68"/>
      <c r="I68" s="78">
        <v>1219.0329999999999</v>
      </c>
      <c r="J68" s="106"/>
      <c r="K68" s="100">
        <f>+I68/I$72</f>
        <v>1.532610214855952E-2</v>
      </c>
      <c r="L68" s="78">
        <v>1014.02</v>
      </c>
      <c r="M68" s="106"/>
      <c r="N68" s="77">
        <f>+L68/I68</f>
        <v>0.83182325663046042</v>
      </c>
      <c r="S68" s="33"/>
    </row>
    <row r="69" spans="2:19" x14ac:dyDescent="0.25">
      <c r="B69" s="32"/>
      <c r="F69" s="107" t="s">
        <v>51</v>
      </c>
      <c r="G69" s="108"/>
      <c r="H69" s="68"/>
      <c r="I69" s="78">
        <v>71071.316999999995</v>
      </c>
      <c r="J69" s="106"/>
      <c r="K69" s="77">
        <f t="shared" ref="K69:K72" si="15">+I69/I$72</f>
        <v>0.89353304149654256</v>
      </c>
      <c r="L69" s="78">
        <v>47816.740999999995</v>
      </c>
      <c r="M69" s="106"/>
      <c r="N69" s="77">
        <f t="shared" ref="N69:N72" si="16">+L69/I69</f>
        <v>0.67279942202281118</v>
      </c>
      <c r="S69" s="33"/>
    </row>
    <row r="70" spans="2:19" x14ac:dyDescent="0.25">
      <c r="B70" s="32"/>
      <c r="F70" s="107" t="s">
        <v>66</v>
      </c>
      <c r="G70" s="108"/>
      <c r="H70" s="72"/>
      <c r="I70" s="78">
        <v>7229.4570000000003</v>
      </c>
      <c r="J70" s="106"/>
      <c r="K70" s="77">
        <f t="shared" si="15"/>
        <v>9.0891219893652328E-2</v>
      </c>
      <c r="L70" s="78">
        <v>6941.4430000000002</v>
      </c>
      <c r="M70" s="106"/>
      <c r="N70" s="77">
        <f t="shared" si="16"/>
        <v>0.96016104667335322</v>
      </c>
      <c r="S70" s="33"/>
    </row>
    <row r="71" spans="2:19" x14ac:dyDescent="0.25">
      <c r="B71" s="32"/>
      <c r="F71" s="107" t="s">
        <v>67</v>
      </c>
      <c r="G71" s="108"/>
      <c r="H71" s="72"/>
      <c r="I71" s="78">
        <v>19.856000000000002</v>
      </c>
      <c r="J71" s="106"/>
      <c r="K71" s="77">
        <f t="shared" si="15"/>
        <v>2.4963646124575618E-4</v>
      </c>
      <c r="L71" s="78">
        <v>0</v>
      </c>
      <c r="M71" s="106"/>
      <c r="N71" s="77">
        <f t="shared" si="16"/>
        <v>0</v>
      </c>
      <c r="S71" s="33"/>
    </row>
    <row r="72" spans="2:19" x14ac:dyDescent="0.25">
      <c r="B72" s="32"/>
      <c r="F72" s="225" t="s">
        <v>24</v>
      </c>
      <c r="G72" s="237"/>
      <c r="H72" s="226"/>
      <c r="I72" s="103">
        <f>SUM(I68:I71)</f>
        <v>79539.662999999986</v>
      </c>
      <c r="J72" s="64"/>
      <c r="K72" s="87">
        <f t="shared" si="15"/>
        <v>1</v>
      </c>
      <c r="L72" s="103">
        <f>SUM(L68:L71)</f>
        <v>55772.203999999991</v>
      </c>
      <c r="M72" s="64"/>
      <c r="N72" s="87">
        <f t="shared" si="16"/>
        <v>0.70118733090433139</v>
      </c>
      <c r="S72" s="33"/>
    </row>
    <row r="73" spans="2:19" x14ac:dyDescent="0.25">
      <c r="B73" s="32"/>
      <c r="F73" s="40" t="s">
        <v>25</v>
      </c>
      <c r="G73" s="56"/>
      <c r="H73" s="56"/>
      <c r="I73" s="56"/>
      <c r="J73" s="56"/>
      <c r="K73" s="56"/>
      <c r="L73" s="56"/>
      <c r="M73" s="56"/>
      <c r="N73" s="56"/>
      <c r="S73" s="33"/>
    </row>
    <row r="74" spans="2:19" x14ac:dyDescent="0.25">
      <c r="B74" s="32"/>
      <c r="F74" s="43" t="s">
        <v>26</v>
      </c>
      <c r="I74" s="52"/>
      <c r="L74" s="52"/>
      <c r="S74" s="33"/>
    </row>
    <row r="75" spans="2:19" x14ac:dyDescent="0.25">
      <c r="B75" s="32"/>
      <c r="S75" s="33"/>
    </row>
    <row r="76" spans="2:19" x14ac:dyDescent="0.25">
      <c r="B76" s="32"/>
      <c r="S76" s="33"/>
    </row>
    <row r="77" spans="2:19" x14ac:dyDescent="0.25">
      <c r="B77" s="32"/>
      <c r="E77" s="264" t="s">
        <v>52</v>
      </c>
      <c r="F77" s="264"/>
      <c r="G77" s="264"/>
      <c r="H77" s="264"/>
      <c r="I77" s="264"/>
      <c r="J77" s="264"/>
      <c r="K77" s="264"/>
      <c r="L77" s="264"/>
      <c r="M77" s="264"/>
      <c r="N77" s="264"/>
      <c r="O77" s="264"/>
      <c r="P77" s="50"/>
      <c r="S77" s="33"/>
    </row>
    <row r="78" spans="2:19" ht="16.5" customHeight="1" x14ac:dyDescent="0.25">
      <c r="B78" s="32"/>
      <c r="F78" s="265" t="s">
        <v>50</v>
      </c>
      <c r="G78" s="265"/>
      <c r="H78" s="265"/>
      <c r="I78" s="265"/>
      <c r="J78" s="265"/>
      <c r="K78" s="265"/>
      <c r="L78" s="265"/>
      <c r="M78" s="265"/>
      <c r="N78" s="265"/>
      <c r="S78" s="33"/>
    </row>
    <row r="79" spans="2:19" x14ac:dyDescent="0.25">
      <c r="B79" s="32"/>
      <c r="F79" s="236" t="s">
        <v>29</v>
      </c>
      <c r="G79" s="236"/>
      <c r="H79" s="236"/>
      <c r="I79" s="109" t="s">
        <v>18</v>
      </c>
      <c r="J79" s="109"/>
      <c r="K79" s="109" t="s">
        <v>30</v>
      </c>
      <c r="L79" s="109" t="s">
        <v>31</v>
      </c>
      <c r="M79" s="109"/>
      <c r="N79" s="109" t="s">
        <v>32</v>
      </c>
      <c r="S79" s="33"/>
    </row>
    <row r="80" spans="2:19" x14ac:dyDescent="0.25">
      <c r="B80" s="32"/>
      <c r="F80" s="68" t="s">
        <v>53</v>
      </c>
      <c r="G80" s="68"/>
      <c r="H80" s="68"/>
      <c r="I80" s="78">
        <v>494.28899999999999</v>
      </c>
      <c r="J80" s="106"/>
      <c r="K80" s="77">
        <v>1.8721525074296905E-2</v>
      </c>
      <c r="L80" s="78">
        <v>16.8</v>
      </c>
      <c r="M80" s="78"/>
      <c r="N80" s="77">
        <f>+L80/I80</f>
        <v>3.3988213373148099E-2</v>
      </c>
      <c r="O80" s="67"/>
      <c r="P80" s="67"/>
      <c r="S80" s="33"/>
    </row>
    <row r="81" spans="2:19" x14ac:dyDescent="0.25">
      <c r="B81" s="32"/>
      <c r="F81" s="68" t="s">
        <v>54</v>
      </c>
      <c r="G81" s="68"/>
      <c r="H81" s="68"/>
      <c r="I81" s="78">
        <v>25907.886999999999</v>
      </c>
      <c r="J81" s="106"/>
      <c r="K81" s="77">
        <v>0.98127847492570308</v>
      </c>
      <c r="L81" s="78">
        <v>19281.492999999999</v>
      </c>
      <c r="M81" s="78"/>
      <c r="N81" s="77">
        <f t="shared" ref="N81:N82" si="17">+L81/I81</f>
        <v>0.74423255744476569</v>
      </c>
      <c r="O81" s="67"/>
      <c r="P81" s="67"/>
      <c r="S81" s="33"/>
    </row>
    <row r="82" spans="2:19" x14ac:dyDescent="0.25">
      <c r="B82" s="32"/>
      <c r="F82" s="225" t="s">
        <v>24</v>
      </c>
      <c r="G82" s="237"/>
      <c r="H82" s="226"/>
      <c r="I82" s="64">
        <f>SUM(I80:I81)</f>
        <v>26402.175999999999</v>
      </c>
      <c r="J82" s="64"/>
      <c r="K82" s="87">
        <f>+K81+K80</f>
        <v>1</v>
      </c>
      <c r="L82" s="64">
        <f>SUM(L80:L81)</f>
        <v>19298.292999999998</v>
      </c>
      <c r="M82" s="65"/>
      <c r="N82" s="87">
        <f t="shared" si="17"/>
        <v>0.7309357001483513</v>
      </c>
      <c r="O82" s="67"/>
      <c r="P82" s="67"/>
      <c r="S82" s="33"/>
    </row>
    <row r="83" spans="2:19" x14ac:dyDescent="0.25">
      <c r="B83" s="32"/>
      <c r="F83" s="40" t="s">
        <v>25</v>
      </c>
      <c r="G83" s="56"/>
      <c r="H83" s="56"/>
      <c r="I83" s="56"/>
      <c r="J83" s="56"/>
      <c r="K83" s="56"/>
      <c r="L83" s="56"/>
      <c r="M83" s="56"/>
      <c r="N83" s="56"/>
      <c r="S83" s="33"/>
    </row>
    <row r="84" spans="2:19" x14ac:dyDescent="0.25">
      <c r="B84" s="32"/>
      <c r="F84" s="43" t="s">
        <v>26</v>
      </c>
      <c r="S84" s="33"/>
    </row>
    <row r="85" spans="2:19" x14ac:dyDescent="0.25">
      <c r="B85" s="57"/>
      <c r="C85" s="58"/>
      <c r="D85" s="58"/>
      <c r="E85" s="58"/>
      <c r="F85" s="58"/>
      <c r="G85" s="58"/>
      <c r="H85" s="58"/>
      <c r="I85" s="58"/>
      <c r="J85" s="58"/>
      <c r="K85" s="58"/>
      <c r="L85" s="58"/>
      <c r="M85" s="58"/>
      <c r="N85" s="58"/>
      <c r="O85" s="58"/>
      <c r="P85" s="58"/>
      <c r="Q85" s="58"/>
      <c r="R85" s="58"/>
      <c r="S85" s="59"/>
    </row>
  </sheetData>
  <mergeCells count="38">
    <mergeCell ref="F27:N27"/>
    <mergeCell ref="B2:S3"/>
    <mergeCell ref="C8:R8"/>
    <mergeCell ref="C10:R11"/>
    <mergeCell ref="E13:O13"/>
    <mergeCell ref="Q13:S15"/>
    <mergeCell ref="E14:O14"/>
    <mergeCell ref="E15:F16"/>
    <mergeCell ref="H15:K15"/>
    <mergeCell ref="L15:O15"/>
    <mergeCell ref="E17:F17"/>
    <mergeCell ref="E18:F18"/>
    <mergeCell ref="E19:F19"/>
    <mergeCell ref="E20:F20"/>
    <mergeCell ref="E26:O26"/>
    <mergeCell ref="F28:H28"/>
    <mergeCell ref="D38:Q38"/>
    <mergeCell ref="F39:N39"/>
    <mergeCell ref="D40:E41"/>
    <mergeCell ref="F40:H40"/>
    <mergeCell ref="I40:K40"/>
    <mergeCell ref="L40:N40"/>
    <mergeCell ref="O40:Q40"/>
    <mergeCell ref="F54:N54"/>
    <mergeCell ref="E65:O65"/>
    <mergeCell ref="F66:N66"/>
    <mergeCell ref="F67:H67"/>
    <mergeCell ref="D42:E42"/>
    <mergeCell ref="D43:E43"/>
    <mergeCell ref="D44:E44"/>
    <mergeCell ref="D45:E45"/>
    <mergeCell ref="C50:R51"/>
    <mergeCell ref="E53:O53"/>
    <mergeCell ref="F82:H82"/>
    <mergeCell ref="F72:H72"/>
    <mergeCell ref="E77:O77"/>
    <mergeCell ref="F78:N78"/>
    <mergeCell ref="F79:H7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3F717-06BB-4040-BE0F-7A1CD27162CD}">
  <dimension ref="A1:S33"/>
  <sheetViews>
    <sheetView showGridLines="0" zoomScaleNormal="100" workbookViewId="0">
      <selection activeCell="P10" sqref="P10"/>
    </sheetView>
  </sheetViews>
  <sheetFormatPr defaultColWidth="0" defaultRowHeight="0" customHeight="1" zeroHeight="1" x14ac:dyDescent="0.3"/>
  <cols>
    <col min="1" max="15" width="8.88671875" style="14" customWidth="1"/>
    <col min="16" max="16" width="40.77734375" style="14" customWidth="1"/>
    <col min="17" max="19" width="6.33203125" customWidth="1"/>
    <col min="20" max="16384" width="8.88671875" hidden="1"/>
  </cols>
  <sheetData>
    <row r="1" spans="1:19" s="2" customFormat="1" ht="9" customHeight="1" x14ac:dyDescent="0.2">
      <c r="A1" s="7"/>
      <c r="B1" s="8"/>
      <c r="C1" s="8"/>
      <c r="D1" s="8"/>
      <c r="E1" s="8"/>
      <c r="F1" s="8"/>
      <c r="G1" s="8"/>
      <c r="H1" s="8"/>
      <c r="I1" s="8"/>
      <c r="J1" s="8"/>
      <c r="K1" s="8"/>
      <c r="L1" s="8"/>
      <c r="M1" s="8"/>
      <c r="N1" s="8"/>
      <c r="O1" s="8"/>
      <c r="P1" s="8"/>
      <c r="Q1" s="1"/>
      <c r="S1" s="1"/>
    </row>
    <row r="2" spans="1:19" s="2" customFormat="1" ht="9" customHeight="1" x14ac:dyDescent="0.2">
      <c r="A2" s="8"/>
      <c r="B2" s="9"/>
      <c r="C2" s="9"/>
      <c r="D2" s="9"/>
      <c r="E2" s="8"/>
      <c r="F2" s="8"/>
      <c r="G2" s="8"/>
      <c r="H2" s="8"/>
      <c r="I2" s="8"/>
      <c r="J2" s="8"/>
      <c r="K2" s="8"/>
      <c r="L2" s="8"/>
      <c r="M2" s="8"/>
      <c r="N2" s="8"/>
      <c r="O2" s="8"/>
      <c r="P2" s="8"/>
      <c r="Q2" s="1"/>
      <c r="S2" s="1"/>
    </row>
    <row r="3" spans="1:19" s="2" customFormat="1" ht="18" x14ac:dyDescent="0.2">
      <c r="A3" s="7"/>
      <c r="B3" s="10"/>
      <c r="C3" s="10"/>
      <c r="D3" s="10"/>
      <c r="E3" s="10"/>
      <c r="F3" s="10"/>
      <c r="G3" s="15"/>
      <c r="H3" s="15"/>
      <c r="I3" s="15"/>
      <c r="J3" s="15"/>
      <c r="K3" s="15"/>
      <c r="L3" s="15"/>
      <c r="M3" s="15"/>
      <c r="N3" s="15"/>
      <c r="O3" s="15"/>
      <c r="P3" s="15"/>
      <c r="Q3" s="1"/>
      <c r="S3" s="1"/>
    </row>
    <row r="4" spans="1:19" s="2" customFormat="1" ht="13.8" x14ac:dyDescent="0.3">
      <c r="A4" s="7"/>
      <c r="B4" s="7"/>
      <c r="C4" s="7"/>
      <c r="D4" s="11"/>
      <c r="E4" s="11"/>
      <c r="F4" s="11"/>
      <c r="G4" s="11"/>
      <c r="H4" s="11"/>
      <c r="I4" s="11"/>
      <c r="J4" s="7"/>
      <c r="K4" s="7"/>
      <c r="L4" s="7"/>
      <c r="M4" s="7"/>
      <c r="N4" s="7"/>
      <c r="O4" s="7"/>
      <c r="P4" s="7"/>
      <c r="Q4" s="1"/>
      <c r="S4" s="1"/>
    </row>
    <row r="5" spans="1:19" s="2" customFormat="1" ht="11.4" x14ac:dyDescent="0.2">
      <c r="A5" s="7"/>
      <c r="B5" s="7"/>
      <c r="C5" s="7"/>
      <c r="D5" s="7"/>
      <c r="E5" s="7"/>
      <c r="F5" s="7"/>
      <c r="G5" s="7"/>
      <c r="H5" s="7"/>
      <c r="O5" s="7"/>
      <c r="P5" s="7"/>
      <c r="Q5" s="1"/>
      <c r="S5" s="1"/>
    </row>
    <row r="6" spans="1:19" s="2" customFormat="1" ht="23.4" x14ac:dyDescent="0.45">
      <c r="A6" s="7"/>
      <c r="B6" s="7"/>
      <c r="C6" s="7"/>
      <c r="D6" s="7"/>
      <c r="E6" s="7"/>
      <c r="F6" s="7"/>
      <c r="G6" s="7"/>
      <c r="H6" s="7"/>
      <c r="I6" s="19"/>
      <c r="J6" s="19"/>
      <c r="K6" s="19" t="s">
        <v>4</v>
      </c>
      <c r="L6" s="19"/>
      <c r="M6" s="19"/>
      <c r="N6" s="19"/>
      <c r="O6" s="7"/>
      <c r="P6" s="7"/>
      <c r="Q6" s="1"/>
      <c r="S6" s="1"/>
    </row>
    <row r="7" spans="1:19" s="2" customFormat="1" ht="22.8" x14ac:dyDescent="0.4">
      <c r="A7" s="7"/>
      <c r="B7" s="7"/>
      <c r="C7" s="7"/>
      <c r="D7" s="7"/>
      <c r="E7" s="7"/>
      <c r="F7" s="7"/>
      <c r="G7" s="7"/>
      <c r="H7" s="7"/>
      <c r="K7" s="20"/>
      <c r="L7" s="20"/>
      <c r="O7" s="7"/>
      <c r="P7" s="7"/>
      <c r="Q7" s="1"/>
      <c r="S7" s="1"/>
    </row>
    <row r="8" spans="1:19" s="2" customFormat="1" ht="22.8" x14ac:dyDescent="0.4">
      <c r="A8" s="7"/>
      <c r="B8" s="7"/>
      <c r="C8" s="7"/>
      <c r="D8" s="7"/>
      <c r="E8" s="7"/>
      <c r="F8" s="7"/>
      <c r="G8" s="7"/>
      <c r="H8" s="7"/>
      <c r="K8" s="21" t="s">
        <v>1</v>
      </c>
      <c r="L8" s="22"/>
      <c r="O8" s="7"/>
      <c r="P8" s="7"/>
      <c r="Q8" s="1"/>
      <c r="S8" s="1"/>
    </row>
    <row r="9" spans="1:19" s="2" customFormat="1" ht="20.399999999999999" customHeight="1" x14ac:dyDescent="0.3">
      <c r="A9" s="7"/>
      <c r="B9" s="7"/>
      <c r="C9" s="7"/>
      <c r="D9" s="7"/>
      <c r="E9" s="7"/>
      <c r="F9" s="7"/>
      <c r="G9" s="16"/>
      <c r="H9" s="16"/>
      <c r="K9" s="23" t="s">
        <v>5</v>
      </c>
      <c r="L9" s="24"/>
      <c r="O9" s="16"/>
      <c r="P9" s="16"/>
      <c r="Q9" s="3"/>
      <c r="R9" s="4"/>
      <c r="S9" s="1"/>
    </row>
    <row r="10" spans="1:19" s="2" customFormat="1" ht="20.399999999999999" customHeight="1" x14ac:dyDescent="0.3">
      <c r="A10" s="7"/>
      <c r="B10" s="7"/>
      <c r="C10" s="7"/>
      <c r="D10" s="7"/>
      <c r="E10" s="7"/>
      <c r="F10" s="7"/>
      <c r="G10" s="15"/>
      <c r="H10" s="15"/>
      <c r="K10" s="23" t="s">
        <v>6</v>
      </c>
      <c r="L10" s="24"/>
      <c r="O10" s="15"/>
      <c r="P10" s="15"/>
      <c r="Q10" s="5"/>
      <c r="R10" s="6"/>
      <c r="S10" s="1"/>
    </row>
    <row r="11" spans="1:19" s="2" customFormat="1" ht="20.399999999999999" customHeight="1" x14ac:dyDescent="0.3">
      <c r="A11" s="7"/>
      <c r="B11" s="7"/>
      <c r="C11" s="7"/>
      <c r="D11" s="7"/>
      <c r="E11" s="7"/>
      <c r="F11" s="7"/>
      <c r="G11" s="17"/>
      <c r="H11" s="17"/>
      <c r="I11" s="25"/>
      <c r="J11" s="25"/>
      <c r="K11" s="23" t="s">
        <v>7</v>
      </c>
      <c r="L11" s="24"/>
      <c r="M11" s="25"/>
      <c r="O11" s="17"/>
      <c r="P11" s="17"/>
      <c r="Q11" s="1"/>
      <c r="S11" s="1"/>
    </row>
    <row r="12" spans="1:19" s="2" customFormat="1" ht="20.399999999999999" customHeight="1" x14ac:dyDescent="0.3">
      <c r="A12" s="7"/>
      <c r="B12" s="7"/>
      <c r="C12" s="7"/>
      <c r="D12" s="7"/>
      <c r="E12" s="7"/>
      <c r="F12" s="7"/>
      <c r="G12" s="18"/>
      <c r="H12" s="18"/>
      <c r="J12" s="25"/>
      <c r="K12" s="23" t="s">
        <v>8</v>
      </c>
      <c r="L12" s="24"/>
      <c r="M12" s="25"/>
      <c r="O12" s="18"/>
      <c r="P12" s="18"/>
      <c r="Q12" s="1"/>
      <c r="S12" s="1"/>
    </row>
    <row r="13" spans="1:19" s="2" customFormat="1" ht="20.399999999999999" customHeight="1" x14ac:dyDescent="0.3">
      <c r="A13" s="7"/>
      <c r="B13" s="7"/>
      <c r="C13" s="7"/>
      <c r="D13" s="7"/>
      <c r="E13" s="7"/>
      <c r="F13" s="7"/>
      <c r="G13" s="7"/>
      <c r="H13" s="7"/>
      <c r="I13" s="25"/>
      <c r="J13" s="25"/>
      <c r="K13" s="23" t="s">
        <v>9</v>
      </c>
      <c r="L13" s="25"/>
      <c r="M13" s="25"/>
      <c r="O13" s="7"/>
      <c r="P13" s="7"/>
      <c r="Q13" s="1"/>
      <c r="S13" s="1"/>
    </row>
    <row r="14" spans="1:19" s="2" customFormat="1" ht="20.399999999999999" customHeight="1" x14ac:dyDescent="0.3">
      <c r="A14" s="7"/>
      <c r="B14" s="7"/>
      <c r="C14" s="7"/>
      <c r="D14" s="7"/>
      <c r="E14" s="7"/>
      <c r="F14" s="7"/>
      <c r="G14" s="7"/>
      <c r="H14" s="7"/>
      <c r="I14" s="25"/>
      <c r="J14" s="25"/>
      <c r="K14" s="23" t="s">
        <v>10</v>
      </c>
      <c r="L14" s="25"/>
      <c r="M14" s="25"/>
      <c r="O14" s="7"/>
      <c r="P14" s="7"/>
      <c r="Q14" s="1"/>
      <c r="S14" s="1"/>
    </row>
    <row r="15" spans="1:19" s="2" customFormat="1" ht="20.399999999999999" customHeight="1" x14ac:dyDescent="0.3">
      <c r="A15" s="7"/>
      <c r="B15" s="7"/>
      <c r="C15" s="7"/>
      <c r="D15" s="7"/>
      <c r="E15" s="7"/>
      <c r="F15" s="7"/>
      <c r="G15" s="7"/>
      <c r="H15" s="7"/>
      <c r="I15" s="25"/>
      <c r="J15" s="25"/>
      <c r="K15" s="23" t="s">
        <v>11</v>
      </c>
      <c r="L15" s="25"/>
      <c r="M15" s="25"/>
      <c r="O15" s="7"/>
      <c r="P15" s="7"/>
      <c r="Q15" s="1"/>
      <c r="S15" s="1"/>
    </row>
    <row r="16" spans="1:19" s="2" customFormat="1" ht="20.399999999999999" customHeight="1" x14ac:dyDescent="0.3">
      <c r="A16" s="7"/>
      <c r="B16" s="7"/>
      <c r="C16" s="7"/>
      <c r="D16" s="7"/>
      <c r="E16" s="7"/>
      <c r="F16" s="7"/>
      <c r="G16" s="7"/>
      <c r="H16" s="7"/>
      <c r="I16" s="25"/>
      <c r="J16" s="25"/>
      <c r="K16" s="23" t="s">
        <v>12</v>
      </c>
      <c r="L16" s="25"/>
      <c r="M16" s="25"/>
      <c r="O16" s="7"/>
      <c r="P16" s="7"/>
      <c r="Q16" s="1"/>
      <c r="S16" s="1"/>
    </row>
    <row r="17" spans="1:19" s="2" customFormat="1" ht="14.4" x14ac:dyDescent="0.3">
      <c r="A17" s="7"/>
      <c r="B17" s="7"/>
      <c r="C17" s="7"/>
      <c r="D17" s="7"/>
      <c r="E17" s="7"/>
      <c r="F17" s="7"/>
      <c r="G17" s="7"/>
      <c r="H17" s="7"/>
      <c r="I17" s="25"/>
      <c r="J17" s="25"/>
      <c r="K17"/>
      <c r="L17" s="25"/>
      <c r="M17" s="25"/>
      <c r="O17" s="7"/>
      <c r="P17" s="12"/>
      <c r="Q17" s="1"/>
      <c r="S17" s="1"/>
    </row>
    <row r="18" spans="1:19" s="2" customFormat="1" ht="14.4" x14ac:dyDescent="0.3">
      <c r="A18" s="7"/>
      <c r="B18" s="7"/>
      <c r="C18" s="7"/>
      <c r="D18" s="7"/>
      <c r="E18" s="7"/>
      <c r="F18" s="7"/>
      <c r="G18" s="7"/>
      <c r="H18" s="7"/>
      <c r="I18" s="25"/>
      <c r="J18" s="25"/>
      <c r="K18"/>
      <c r="L18" s="25"/>
      <c r="M18" s="25"/>
      <c r="O18" s="7"/>
      <c r="P18" s="7"/>
      <c r="Q18" s="1"/>
      <c r="S18" s="1"/>
    </row>
    <row r="19" spans="1:19" s="2" customFormat="1" ht="13.8" x14ac:dyDescent="0.2">
      <c r="A19" s="7"/>
      <c r="B19" s="7"/>
      <c r="C19" s="7"/>
      <c r="D19" s="7"/>
      <c r="E19" s="7"/>
      <c r="F19" s="7"/>
      <c r="G19" s="13"/>
      <c r="H19" s="13"/>
      <c r="I19" s="25"/>
      <c r="J19" s="25"/>
      <c r="K19" s="25"/>
      <c r="L19" s="25"/>
      <c r="M19" s="25"/>
      <c r="O19" s="13"/>
      <c r="P19" s="13"/>
      <c r="Q19" s="1"/>
      <c r="S19" s="1"/>
    </row>
    <row r="20" spans="1:19" s="2" customFormat="1" ht="11.4" x14ac:dyDescent="0.2">
      <c r="A20" s="7"/>
      <c r="B20" s="7"/>
      <c r="C20" s="7"/>
      <c r="D20" s="7"/>
      <c r="E20" s="7"/>
      <c r="F20" s="7"/>
      <c r="G20" s="7"/>
      <c r="H20" s="7"/>
      <c r="I20" s="7"/>
      <c r="J20" s="7"/>
      <c r="K20" s="7"/>
      <c r="L20" s="7"/>
      <c r="M20" s="7"/>
      <c r="N20" s="7"/>
      <c r="O20" s="7"/>
      <c r="P20" s="7"/>
      <c r="Q20" s="1"/>
      <c r="S20" s="1"/>
    </row>
    <row r="21" spans="1:19" s="2" customFormat="1" ht="11.4" x14ac:dyDescent="0.2">
      <c r="A21" s="7"/>
      <c r="B21" s="7"/>
      <c r="C21" s="7"/>
      <c r="D21" s="7"/>
      <c r="E21" s="7"/>
      <c r="F21" s="7"/>
      <c r="G21" s="7"/>
      <c r="H21" s="7"/>
      <c r="I21" s="7"/>
      <c r="J21" s="7"/>
      <c r="K21" s="7"/>
      <c r="L21" s="7"/>
      <c r="M21" s="7"/>
      <c r="N21" s="7"/>
      <c r="O21" s="7"/>
      <c r="P21" s="7"/>
      <c r="Q21" s="1"/>
      <c r="S21" s="1"/>
    </row>
    <row r="22" spans="1:19" s="2" customFormat="1" ht="11.4" x14ac:dyDescent="0.2">
      <c r="A22" s="7"/>
      <c r="B22" s="7"/>
      <c r="C22" s="7"/>
      <c r="D22" s="7"/>
      <c r="E22" s="7"/>
      <c r="F22" s="7"/>
      <c r="G22" s="7"/>
      <c r="H22" s="7"/>
      <c r="I22" s="7"/>
      <c r="J22" s="7"/>
      <c r="K22" s="7"/>
      <c r="L22" s="7"/>
      <c r="M22" s="7"/>
      <c r="N22" s="7"/>
      <c r="O22" s="7"/>
      <c r="P22" s="7"/>
      <c r="Q22" s="1"/>
      <c r="S22" s="1"/>
    </row>
    <row r="23" spans="1:19" s="2" customFormat="1" ht="11.4" x14ac:dyDescent="0.2">
      <c r="A23" s="7"/>
      <c r="B23" s="7"/>
      <c r="C23" s="7"/>
      <c r="D23" s="7"/>
      <c r="E23" s="7"/>
      <c r="F23" s="7"/>
      <c r="G23" s="7"/>
      <c r="H23" s="7"/>
      <c r="I23" s="7"/>
      <c r="J23" s="7"/>
      <c r="K23" s="7"/>
      <c r="L23" s="7"/>
      <c r="M23" s="7"/>
      <c r="N23" s="7"/>
      <c r="O23" s="7"/>
      <c r="P23" s="7"/>
      <c r="Q23" s="1"/>
      <c r="S23" s="1"/>
    </row>
    <row r="24" spans="1:19" s="2" customFormat="1" ht="11.4" x14ac:dyDescent="0.2">
      <c r="A24" s="7"/>
      <c r="B24" s="7"/>
      <c r="C24" s="7"/>
      <c r="D24" s="7"/>
      <c r="E24" s="7"/>
      <c r="F24" s="7"/>
      <c r="G24" s="7"/>
      <c r="H24" s="7"/>
      <c r="I24" s="7"/>
      <c r="J24" s="7"/>
      <c r="K24" s="7"/>
      <c r="L24" s="7"/>
      <c r="M24" s="7"/>
      <c r="N24" s="7"/>
      <c r="O24" s="7"/>
      <c r="P24" s="7"/>
      <c r="Q24" s="1"/>
      <c r="S24" s="1"/>
    </row>
    <row r="25" spans="1:19" s="2" customFormat="1" ht="11.4" x14ac:dyDescent="0.2">
      <c r="A25" s="7"/>
      <c r="B25" s="7"/>
      <c r="C25" s="7"/>
      <c r="D25" s="7"/>
      <c r="E25" s="7"/>
      <c r="F25" s="7"/>
      <c r="G25" s="7"/>
      <c r="H25" s="7"/>
      <c r="I25" s="7"/>
      <c r="J25" s="7"/>
      <c r="K25" s="7"/>
      <c r="L25" s="7"/>
      <c r="M25" s="7"/>
      <c r="N25" s="7"/>
      <c r="O25" s="7"/>
      <c r="P25" s="7"/>
      <c r="Q25" s="1"/>
      <c r="S25" s="1"/>
    </row>
    <row r="26" spans="1:19" s="2" customFormat="1" ht="11.4" x14ac:dyDescent="0.2">
      <c r="A26" s="7"/>
      <c r="B26" s="7"/>
      <c r="C26" s="7"/>
      <c r="D26" s="7"/>
      <c r="E26" s="7"/>
      <c r="F26" s="7"/>
      <c r="G26" s="7"/>
      <c r="H26" s="7"/>
      <c r="I26" s="7"/>
      <c r="J26" s="7"/>
      <c r="K26" s="7"/>
      <c r="L26" s="7"/>
      <c r="M26" s="7"/>
      <c r="N26" s="7"/>
      <c r="O26" s="7"/>
      <c r="P26" s="7"/>
      <c r="Q26" s="1"/>
      <c r="S26" s="1"/>
    </row>
    <row r="27" spans="1:19" s="2" customFormat="1" ht="11.4" x14ac:dyDescent="0.2">
      <c r="A27" s="7"/>
      <c r="B27" s="7"/>
      <c r="C27" s="7"/>
      <c r="D27" s="7"/>
      <c r="E27" s="7"/>
      <c r="F27" s="7"/>
      <c r="G27" s="7"/>
      <c r="H27" s="7"/>
      <c r="I27" s="7"/>
      <c r="J27" s="7"/>
      <c r="K27" s="7"/>
      <c r="L27" s="7"/>
      <c r="M27" s="7"/>
      <c r="N27" s="7"/>
      <c r="O27" s="7"/>
      <c r="P27" s="7"/>
      <c r="Q27" s="1"/>
      <c r="S27" s="1"/>
    </row>
    <row r="28" spans="1:19" s="2" customFormat="1" ht="11.4" x14ac:dyDescent="0.2">
      <c r="A28" s="7"/>
      <c r="B28" s="7"/>
      <c r="C28" s="7"/>
      <c r="D28" s="7"/>
      <c r="E28" s="7"/>
      <c r="F28" s="7"/>
      <c r="G28" s="7"/>
      <c r="H28" s="7"/>
      <c r="I28" s="7"/>
      <c r="J28" s="7"/>
      <c r="K28" s="7"/>
      <c r="L28" s="7"/>
      <c r="M28" s="7"/>
      <c r="N28" s="7"/>
      <c r="O28" s="7"/>
      <c r="P28" s="7"/>
      <c r="Q28" s="1"/>
      <c r="S28" s="1"/>
    </row>
    <row r="29" spans="1:19" s="2" customFormat="1" ht="11.4" x14ac:dyDescent="0.2">
      <c r="A29" s="7"/>
      <c r="B29" s="7"/>
      <c r="C29" s="7"/>
      <c r="D29" s="7"/>
      <c r="E29" s="7"/>
      <c r="F29" s="7"/>
      <c r="G29" s="7"/>
      <c r="H29" s="7"/>
      <c r="I29" s="7"/>
      <c r="J29" s="7"/>
      <c r="K29" s="7"/>
      <c r="L29" s="7"/>
      <c r="M29" s="7"/>
      <c r="N29" s="7"/>
      <c r="O29" s="7"/>
      <c r="P29" s="7"/>
      <c r="Q29" s="1"/>
      <c r="S29" s="1"/>
    </row>
    <row r="30" spans="1:19" s="2" customFormat="1" ht="11.4" x14ac:dyDescent="0.2">
      <c r="A30" s="7"/>
      <c r="B30" s="7"/>
      <c r="C30" s="7"/>
      <c r="D30" s="7"/>
      <c r="E30" s="7"/>
      <c r="F30" s="7"/>
      <c r="G30" s="7"/>
      <c r="H30" s="7"/>
      <c r="I30" s="7"/>
      <c r="J30" s="7"/>
      <c r="K30" s="7"/>
      <c r="L30" s="7"/>
      <c r="M30" s="7"/>
      <c r="N30" s="7"/>
      <c r="O30" s="7"/>
      <c r="P30" s="7"/>
      <c r="Q30" s="1"/>
      <c r="S30" s="1"/>
    </row>
    <row r="31" spans="1:19" s="2" customFormat="1" ht="11.4" x14ac:dyDescent="0.2">
      <c r="A31" s="7"/>
      <c r="B31" s="7"/>
      <c r="C31" s="7"/>
      <c r="D31" s="7"/>
      <c r="E31" s="7"/>
      <c r="F31" s="7"/>
      <c r="G31" s="7"/>
      <c r="H31" s="7"/>
      <c r="I31" s="7"/>
      <c r="J31" s="7"/>
      <c r="K31" s="7"/>
      <c r="L31" s="7"/>
      <c r="M31" s="7"/>
      <c r="N31" s="7"/>
      <c r="O31" s="7"/>
      <c r="P31" s="7"/>
      <c r="Q31" s="1"/>
      <c r="S31" s="1"/>
    </row>
    <row r="32" spans="1:19" s="2" customFormat="1" ht="11.4" x14ac:dyDescent="0.2">
      <c r="A32" s="7"/>
      <c r="B32" s="7"/>
      <c r="C32" s="7"/>
      <c r="D32" s="7"/>
      <c r="E32" s="7"/>
      <c r="F32" s="7"/>
      <c r="G32" s="7"/>
      <c r="H32" s="7"/>
      <c r="I32" s="7"/>
      <c r="J32" s="7"/>
      <c r="K32" s="7"/>
      <c r="L32" s="7"/>
      <c r="M32" s="7"/>
      <c r="N32" s="7"/>
      <c r="O32" s="7"/>
      <c r="P32" s="7"/>
      <c r="Q32" s="1"/>
      <c r="S32" s="1"/>
    </row>
    <row r="33" spans="1:19" s="2" customFormat="1" ht="11.4" x14ac:dyDescent="0.2">
      <c r="A33" s="7"/>
      <c r="B33" s="7"/>
      <c r="C33" s="7"/>
      <c r="D33" s="7"/>
      <c r="E33" s="7"/>
      <c r="F33" s="7"/>
      <c r="G33" s="7"/>
      <c r="H33" s="7"/>
      <c r="I33" s="7"/>
      <c r="J33" s="7"/>
      <c r="K33" s="7"/>
      <c r="L33" s="7"/>
      <c r="M33" s="7"/>
      <c r="N33" s="7"/>
      <c r="O33" s="7"/>
      <c r="P33" s="7"/>
      <c r="Q33" s="1"/>
      <c r="S33" s="1"/>
    </row>
  </sheetData>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4F8DE94-DC35-457C-A997-038EE807EA56}">
          <x14:formula1>
            <xm:f>'C:\juan\SALUD\03. Carpeta de trabajo\[Plantilla_Ejecución presupuestal 2018.xlsx]Tablas'!#REF!</xm:f>
          </x14:formula1>
          <xm:sqref>D2 K9:K17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0C5E8-74E3-44D1-875D-9119FF16E5F6}">
  <dimension ref="B1:AB91"/>
  <sheetViews>
    <sheetView zoomScaleNormal="100" workbookViewId="0">
      <selection activeCell="T60" sqref="T60"/>
    </sheetView>
  </sheetViews>
  <sheetFormatPr defaultColWidth="11.44140625" defaultRowHeight="12" x14ac:dyDescent="0.25"/>
  <cols>
    <col min="1" max="1" width="11.6640625" style="26" customWidth="1"/>
    <col min="2" max="2" width="9.6640625" style="26" customWidth="1"/>
    <col min="3" max="3" width="11.6640625" style="26" customWidth="1"/>
    <col min="4" max="4" width="11.44140625" style="26" customWidth="1"/>
    <col min="5" max="5" width="7.5546875" style="26" customWidth="1"/>
    <col min="6" max="6" width="11.6640625" style="26" customWidth="1"/>
    <col min="7" max="7" width="11.6640625" style="26" hidden="1" customWidth="1"/>
    <col min="8" max="8" width="14.88671875" style="26" customWidth="1"/>
    <col min="9" max="9" width="11.6640625" style="26" customWidth="1"/>
    <col min="10" max="10" width="11.6640625" style="26" hidden="1" customWidth="1"/>
    <col min="11" max="12" width="11.6640625" style="26" customWidth="1"/>
    <col min="13" max="13" width="11.6640625" style="26" hidden="1" customWidth="1"/>
    <col min="14" max="20" width="11.6640625" style="26" customWidth="1"/>
    <col min="21" max="27" width="11.44140625" style="26" customWidth="1"/>
    <col min="28" max="28" width="12.6640625" style="26" customWidth="1"/>
    <col min="29" max="16384" width="11.44140625" style="26"/>
  </cols>
  <sheetData>
    <row r="1" spans="2:28" ht="10.5" customHeight="1" x14ac:dyDescent="0.3">
      <c r="B1" s="27"/>
      <c r="C1" s="27"/>
      <c r="D1" s="27"/>
    </row>
    <row r="2" spans="2:28" ht="17.25" customHeight="1" x14ac:dyDescent="0.25">
      <c r="B2" s="112" t="s">
        <v>86</v>
      </c>
      <c r="C2" s="118"/>
      <c r="D2" s="118"/>
      <c r="E2" s="118"/>
      <c r="F2" s="118"/>
      <c r="G2" s="118"/>
      <c r="H2" s="118"/>
      <c r="I2" s="118"/>
      <c r="J2" s="118"/>
      <c r="K2" s="118"/>
      <c r="L2" s="118"/>
      <c r="M2" s="119"/>
      <c r="N2" s="119"/>
      <c r="O2" s="119"/>
      <c r="P2" s="119"/>
      <c r="Q2" s="119"/>
      <c r="R2" s="119"/>
      <c r="S2" s="119"/>
    </row>
    <row r="3" spans="2:28" x14ac:dyDescent="0.25">
      <c r="B3" s="114" t="s">
        <v>14</v>
      </c>
      <c r="H3" s="28"/>
      <c r="K3" s="28"/>
      <c r="O3" s="28"/>
      <c r="P3" s="28"/>
    </row>
    <row r="4" spans="2:28" ht="27.75" customHeight="1" x14ac:dyDescent="0.25">
      <c r="B4" s="28"/>
      <c r="H4" s="28"/>
      <c r="O4" s="28"/>
      <c r="P4" s="28"/>
      <c r="U4" s="238" t="s">
        <v>124</v>
      </c>
      <c r="V4" s="238"/>
      <c r="W4" s="238"/>
      <c r="X4" s="238"/>
      <c r="Y4" s="238"/>
      <c r="Z4" s="238"/>
      <c r="AA4" s="238"/>
      <c r="AB4" s="120"/>
    </row>
    <row r="5" spans="2:28" ht="14.4" x14ac:dyDescent="0.3">
      <c r="U5" s="230" t="s">
        <v>68</v>
      </c>
      <c r="V5" s="230"/>
      <c r="W5" s="230"/>
      <c r="X5" s="230"/>
      <c r="Y5" s="230"/>
      <c r="Z5" s="230"/>
      <c r="AA5" s="230"/>
    </row>
    <row r="6" spans="2:28" x14ac:dyDescent="0.25">
      <c r="B6" s="121"/>
      <c r="C6" s="122"/>
      <c r="D6" s="122"/>
      <c r="E6" s="122"/>
      <c r="F6" s="122"/>
      <c r="G6" s="122"/>
      <c r="H6" s="122"/>
      <c r="I6" s="122"/>
      <c r="J6" s="122"/>
      <c r="K6" s="122"/>
      <c r="L6" s="122"/>
      <c r="M6" s="122"/>
      <c r="N6" s="122"/>
      <c r="O6" s="122"/>
      <c r="P6" s="122"/>
      <c r="Q6" s="122"/>
      <c r="R6" s="122"/>
      <c r="S6" s="123"/>
    </row>
    <row r="7" spans="2:28" x14ac:dyDescent="0.25">
      <c r="B7" s="124"/>
      <c r="C7" s="252" t="s">
        <v>14</v>
      </c>
      <c r="D7" s="252"/>
      <c r="E7" s="252"/>
      <c r="F7" s="252"/>
      <c r="G7" s="252"/>
      <c r="H7" s="252"/>
      <c r="I7" s="252"/>
      <c r="J7" s="252"/>
      <c r="K7" s="252"/>
      <c r="L7" s="252"/>
      <c r="M7" s="252"/>
      <c r="N7" s="252"/>
      <c r="O7" s="252"/>
      <c r="P7" s="252"/>
      <c r="Q7" s="252"/>
      <c r="R7" s="252"/>
      <c r="S7" s="125"/>
    </row>
    <row r="8" spans="2:28" ht="15" customHeight="1" x14ac:dyDescent="0.25">
      <c r="B8" s="124"/>
      <c r="C8" s="249" t="s">
        <v>130</v>
      </c>
      <c r="D8" s="249"/>
      <c r="E8" s="249"/>
      <c r="F8" s="249"/>
      <c r="G8" s="249"/>
      <c r="H8" s="249"/>
      <c r="I8" s="249"/>
      <c r="J8" s="249"/>
      <c r="K8" s="249"/>
      <c r="L8" s="249"/>
      <c r="M8" s="249"/>
      <c r="N8" s="249"/>
      <c r="O8" s="249"/>
      <c r="P8" s="249"/>
      <c r="Q8" s="249"/>
      <c r="R8" s="249"/>
      <c r="S8" s="126"/>
    </row>
    <row r="9" spans="2:28" ht="24" customHeight="1" x14ac:dyDescent="0.25">
      <c r="B9" s="124"/>
      <c r="C9" s="249"/>
      <c r="D9" s="249"/>
      <c r="E9" s="249"/>
      <c r="F9" s="249"/>
      <c r="G9" s="249"/>
      <c r="H9" s="249"/>
      <c r="I9" s="249"/>
      <c r="J9" s="249"/>
      <c r="K9" s="249"/>
      <c r="L9" s="249"/>
      <c r="M9" s="249"/>
      <c r="N9" s="249"/>
      <c r="O9" s="249"/>
      <c r="P9" s="249"/>
      <c r="Q9" s="249"/>
      <c r="R9" s="249"/>
      <c r="S9" s="126"/>
      <c r="U9" s="67"/>
      <c r="V9" s="67"/>
      <c r="W9" s="67"/>
      <c r="X9" s="67"/>
      <c r="Y9" s="67"/>
      <c r="Z9" s="67"/>
      <c r="AA9" s="67"/>
    </row>
    <row r="10" spans="2:28" x14ac:dyDescent="0.25">
      <c r="B10" s="124"/>
      <c r="S10" s="125"/>
      <c r="U10" s="67"/>
      <c r="V10" s="67"/>
      <c r="W10" s="67"/>
      <c r="X10" s="67"/>
      <c r="Y10" s="67"/>
      <c r="Z10" s="67"/>
      <c r="AA10" s="67"/>
    </row>
    <row r="11" spans="2:28" ht="31.5" customHeight="1" x14ac:dyDescent="0.25">
      <c r="B11" s="124"/>
      <c r="E11" s="253" t="s">
        <v>87</v>
      </c>
      <c r="F11" s="254"/>
      <c r="G11" s="254"/>
      <c r="H11" s="254"/>
      <c r="I11" s="254"/>
      <c r="J11" s="254"/>
      <c r="K11" s="254"/>
      <c r="L11" s="254"/>
      <c r="M11" s="254"/>
      <c r="N11" s="254"/>
      <c r="O11" s="254"/>
      <c r="P11" s="37"/>
      <c r="S11" s="125"/>
      <c r="U11" s="67"/>
      <c r="V11" s="197" t="s">
        <v>69</v>
      </c>
      <c r="W11" s="197" t="s">
        <v>41</v>
      </c>
      <c r="X11" s="198" t="s">
        <v>70</v>
      </c>
      <c r="Y11" s="197" t="s">
        <v>71</v>
      </c>
      <c r="Z11" s="197" t="s">
        <v>20</v>
      </c>
      <c r="AA11" s="197"/>
      <c r="AB11" s="52"/>
    </row>
    <row r="12" spans="2:28" ht="18.75" customHeight="1" x14ac:dyDescent="0.25">
      <c r="B12" s="124"/>
      <c r="E12" s="250" t="s">
        <v>72</v>
      </c>
      <c r="F12" s="250"/>
      <c r="G12" s="250"/>
      <c r="H12" s="250"/>
      <c r="I12" s="250"/>
      <c r="J12" s="250"/>
      <c r="K12" s="250"/>
      <c r="L12" s="250"/>
      <c r="M12" s="250"/>
      <c r="N12" s="250"/>
      <c r="O12" s="250"/>
      <c r="P12" s="38"/>
      <c r="S12" s="125"/>
      <c r="U12" s="67"/>
      <c r="V12" s="67" t="s">
        <v>7</v>
      </c>
      <c r="W12" s="199">
        <v>213.27213</v>
      </c>
      <c r="X12" s="200">
        <v>115.61425</v>
      </c>
      <c r="Y12" s="200">
        <v>97.657880000000006</v>
      </c>
      <c r="Z12" s="201">
        <v>0.54209731951380613</v>
      </c>
      <c r="AA12" s="202"/>
      <c r="AB12" s="52"/>
    </row>
    <row r="13" spans="2:28" ht="12.75" customHeight="1" x14ac:dyDescent="0.25">
      <c r="B13" s="124"/>
      <c r="E13" s="244" t="s">
        <v>73</v>
      </c>
      <c r="F13" s="245"/>
      <c r="G13" s="147"/>
      <c r="H13" s="248">
        <v>2020</v>
      </c>
      <c r="I13" s="248"/>
      <c r="J13" s="248"/>
      <c r="K13" s="248"/>
      <c r="L13" s="248">
        <v>2019</v>
      </c>
      <c r="M13" s="248"/>
      <c r="N13" s="248"/>
      <c r="O13" s="248"/>
      <c r="P13" s="161"/>
      <c r="R13" s="238" t="s">
        <v>74</v>
      </c>
      <c r="S13" s="251" t="s">
        <v>55</v>
      </c>
      <c r="U13" s="67"/>
      <c r="V13" s="67" t="s">
        <v>5</v>
      </c>
      <c r="W13" s="199">
        <v>180.43299599999997</v>
      </c>
      <c r="X13" s="200">
        <v>54.425297</v>
      </c>
      <c r="Y13" s="200">
        <v>126.00769899999997</v>
      </c>
      <c r="Z13" s="201">
        <v>0.30163716286127629</v>
      </c>
      <c r="AA13" s="202"/>
      <c r="AB13" s="52"/>
    </row>
    <row r="14" spans="2:28" ht="12.75" customHeight="1" x14ac:dyDescent="0.25">
      <c r="B14" s="124"/>
      <c r="E14" s="246"/>
      <c r="F14" s="247"/>
      <c r="G14" s="149"/>
      <c r="H14" s="97" t="s">
        <v>18</v>
      </c>
      <c r="I14" s="97" t="s">
        <v>70</v>
      </c>
      <c r="J14" s="97"/>
      <c r="K14" s="97" t="s">
        <v>20</v>
      </c>
      <c r="L14" s="97" t="s">
        <v>18</v>
      </c>
      <c r="M14" s="97"/>
      <c r="N14" s="97" t="s">
        <v>70</v>
      </c>
      <c r="O14" s="148" t="s">
        <v>20</v>
      </c>
      <c r="P14" s="161"/>
      <c r="Q14" s="128"/>
      <c r="R14" s="238"/>
      <c r="S14" s="251"/>
      <c r="U14" s="67"/>
      <c r="V14" s="67" t="s">
        <v>11</v>
      </c>
      <c r="W14" s="199">
        <v>116.007274</v>
      </c>
      <c r="X14" s="200">
        <v>67.141886999999997</v>
      </c>
      <c r="Y14" s="200">
        <v>48.865386999999998</v>
      </c>
      <c r="Z14" s="201">
        <v>0.57877307762614949</v>
      </c>
      <c r="AA14" s="202"/>
      <c r="AB14" s="52"/>
    </row>
    <row r="15" spans="2:28" ht="12" customHeight="1" x14ac:dyDescent="0.3">
      <c r="B15" s="124"/>
      <c r="E15" s="151" t="s">
        <v>5</v>
      </c>
      <c r="F15" s="129"/>
      <c r="G15" s="129"/>
      <c r="H15" s="113">
        <f>+'1. Áncash'!H20/1000</f>
        <v>180.43299599999997</v>
      </c>
      <c r="I15" s="113">
        <f>+'1. Áncash'!I20/1000</f>
        <v>54.425297</v>
      </c>
      <c r="J15" s="113">
        <f>+H15-I15</f>
        <v>126.00769899999997</v>
      </c>
      <c r="K15" s="150">
        <f>+I15/H15</f>
        <v>0.30163716286127629</v>
      </c>
      <c r="L15" s="113">
        <f>+'1. Áncash'!L20/1000</f>
        <v>94.004251999999994</v>
      </c>
      <c r="M15" s="113"/>
      <c r="N15" s="113">
        <f>+'1. Áncash'!N20/1000</f>
        <v>42.131419000000001</v>
      </c>
      <c r="O15" s="150">
        <f>+N15/L15</f>
        <v>0.44818631182768204</v>
      </c>
      <c r="P15" s="137"/>
      <c r="Q15" s="131"/>
      <c r="R15" s="157">
        <f>H15/$H$23*100</f>
        <v>19.166915903431338</v>
      </c>
      <c r="S15" s="158"/>
      <c r="U15" s="67"/>
      <c r="V15" s="67" t="s">
        <v>9</v>
      </c>
      <c r="W15" s="199">
        <v>105.07138800000001</v>
      </c>
      <c r="X15" s="200">
        <v>87.970703000000015</v>
      </c>
      <c r="Y15" s="200">
        <v>17.100684999999999</v>
      </c>
      <c r="Z15" s="201">
        <v>0.83724698678197729</v>
      </c>
      <c r="AA15" s="202"/>
      <c r="AB15" s="52"/>
    </row>
    <row r="16" spans="2:28" ht="12" customHeight="1" x14ac:dyDescent="0.3">
      <c r="B16" s="124"/>
      <c r="E16" s="151" t="s">
        <v>6</v>
      </c>
      <c r="F16" s="152"/>
      <c r="G16" s="152"/>
      <c r="H16" s="113">
        <f>+'2. Apurímac'!H20/1000</f>
        <v>95.74010899999999</v>
      </c>
      <c r="I16" s="113">
        <f>+'2. Apurímac'!I20/1000</f>
        <v>73.762054000000006</v>
      </c>
      <c r="J16" s="113">
        <f t="shared" ref="J16:J22" si="0">+H16-I16</f>
        <v>21.978054999999983</v>
      </c>
      <c r="K16" s="150">
        <f t="shared" ref="K16:K23" si="1">+I16/H16</f>
        <v>0.77044046398568455</v>
      </c>
      <c r="L16" s="113">
        <f>+'2. Apurímac'!L20/1000</f>
        <v>118.235704</v>
      </c>
      <c r="M16" s="130"/>
      <c r="N16" s="113">
        <f>+'2. Apurímac'!N20/1000</f>
        <v>66.876125999999999</v>
      </c>
      <c r="O16" s="150">
        <f t="shared" ref="O16:O23" si="2">+N16/L16</f>
        <v>0.56561701531374986</v>
      </c>
      <c r="P16" s="137"/>
      <c r="R16" s="157">
        <f t="shared" ref="R16:R23" si="3">H16/$H$23*100</f>
        <v>10.170216415340958</v>
      </c>
      <c r="S16" s="158"/>
      <c r="U16" s="67"/>
      <c r="V16" s="67" t="s">
        <v>6</v>
      </c>
      <c r="W16" s="199">
        <v>95.74010899999999</v>
      </c>
      <c r="X16" s="200">
        <v>73.762054000000006</v>
      </c>
      <c r="Y16" s="200">
        <v>21.978054999999983</v>
      </c>
      <c r="Z16" s="201">
        <v>0.77044046398568455</v>
      </c>
      <c r="AA16" s="202"/>
      <c r="AB16" s="52"/>
    </row>
    <row r="17" spans="2:28" ht="12" customHeight="1" x14ac:dyDescent="0.3">
      <c r="B17" s="124"/>
      <c r="E17" s="151" t="s">
        <v>7</v>
      </c>
      <c r="F17" s="152"/>
      <c r="G17" s="152"/>
      <c r="H17" s="113">
        <f>+'3. Ayacucho'!H20/1000</f>
        <v>213.27213</v>
      </c>
      <c r="I17" s="113">
        <f>+'3. Ayacucho'!I20/1000</f>
        <v>115.61425</v>
      </c>
      <c r="J17" s="113">
        <f t="shared" si="0"/>
        <v>97.657880000000006</v>
      </c>
      <c r="K17" s="150">
        <f t="shared" si="1"/>
        <v>0.54209731951380613</v>
      </c>
      <c r="L17" s="113">
        <f>+'3. Ayacucho'!L20/1000</f>
        <v>236.472724</v>
      </c>
      <c r="M17" s="130"/>
      <c r="N17" s="113">
        <f>+'3. Ayacucho'!N20/1000</f>
        <v>99.032144000000002</v>
      </c>
      <c r="O17" s="150">
        <f t="shared" si="2"/>
        <v>0.41878886632185114</v>
      </c>
      <c r="P17" s="137"/>
      <c r="R17" s="157">
        <f t="shared" si="3"/>
        <v>22.655329517754481</v>
      </c>
      <c r="S17" s="158"/>
      <c r="U17" s="67"/>
      <c r="V17" s="67" t="s">
        <v>8</v>
      </c>
      <c r="W17" s="199">
        <v>95.452832000000015</v>
      </c>
      <c r="X17" s="200">
        <v>89.895803999999984</v>
      </c>
      <c r="Y17" s="200">
        <v>5.5570280000000309</v>
      </c>
      <c r="Z17" s="201">
        <v>0.94178247115811053</v>
      </c>
      <c r="AA17" s="202"/>
      <c r="AB17" s="52"/>
    </row>
    <row r="18" spans="2:28" ht="12" customHeight="1" x14ac:dyDescent="0.3">
      <c r="B18" s="124"/>
      <c r="E18" s="151" t="s">
        <v>8</v>
      </c>
      <c r="F18" s="152"/>
      <c r="G18" s="152"/>
      <c r="H18" s="113">
        <f>+'4. Huancavelica'!H20/1000</f>
        <v>95.452832000000015</v>
      </c>
      <c r="I18" s="113">
        <f>+'4. Huancavelica'!I20/1000</f>
        <v>89.895803999999984</v>
      </c>
      <c r="J18" s="113">
        <f t="shared" si="0"/>
        <v>5.5570280000000309</v>
      </c>
      <c r="K18" s="150">
        <f t="shared" si="1"/>
        <v>0.94178247115811053</v>
      </c>
      <c r="L18" s="113">
        <f>+'4. Huancavelica'!L20/1000</f>
        <v>89.045867000000001</v>
      </c>
      <c r="M18" s="130"/>
      <c r="N18" s="113">
        <f>+'4. Huancavelica'!N20/1000</f>
        <v>82.751639000000011</v>
      </c>
      <c r="O18" s="150">
        <f t="shared" si="2"/>
        <v>0.92931476538939206</v>
      </c>
      <c r="P18" s="137"/>
      <c r="R18" s="157">
        <f t="shared" si="3"/>
        <v>10.139699745873312</v>
      </c>
      <c r="S18" s="158"/>
      <c r="U18" s="67"/>
      <c r="V18" s="67" t="s">
        <v>12</v>
      </c>
      <c r="W18" s="199">
        <v>79.548862000000014</v>
      </c>
      <c r="X18" s="200">
        <v>55.772204000000002</v>
      </c>
      <c r="Y18" s="200">
        <v>23.776658000000012</v>
      </c>
      <c r="Z18" s="201">
        <v>0.70110624586936254</v>
      </c>
      <c r="AA18" s="202"/>
      <c r="AB18" s="52"/>
    </row>
    <row r="19" spans="2:28" ht="12" customHeight="1" x14ac:dyDescent="0.3">
      <c r="B19" s="124"/>
      <c r="E19" s="151" t="s">
        <v>9</v>
      </c>
      <c r="F19" s="152"/>
      <c r="G19" s="152"/>
      <c r="H19" s="113">
        <f>+'5. Huánuco'!H20/1000</f>
        <v>105.07138800000001</v>
      </c>
      <c r="I19" s="113">
        <f>+'5. Huánuco'!I20/1000</f>
        <v>87.970703000000015</v>
      </c>
      <c r="J19" s="113">
        <f t="shared" si="0"/>
        <v>17.100684999999999</v>
      </c>
      <c r="K19" s="150">
        <f t="shared" si="1"/>
        <v>0.83724698678197729</v>
      </c>
      <c r="L19" s="113">
        <f>+'5. Huánuco'!L20/1000</f>
        <v>145.54176100000001</v>
      </c>
      <c r="M19" s="130"/>
      <c r="N19" s="113">
        <f>+'5. Huánuco'!N20/1000</f>
        <v>111.42429399999999</v>
      </c>
      <c r="O19" s="150">
        <f t="shared" si="2"/>
        <v>0.7655829724363441</v>
      </c>
      <c r="P19" s="137"/>
      <c r="R19" s="157">
        <f t="shared" si="3"/>
        <v>11.161453294567059</v>
      </c>
      <c r="S19" s="158"/>
      <c r="U19" s="67"/>
      <c r="V19" s="67" t="s">
        <v>10</v>
      </c>
      <c r="W19" s="199">
        <v>55.851711999999999</v>
      </c>
      <c r="X19" s="200">
        <v>33.336306000000008</v>
      </c>
      <c r="Y19" s="200">
        <v>22.515405999999992</v>
      </c>
      <c r="Z19" s="201">
        <v>0.59687169481931024</v>
      </c>
      <c r="AA19" s="202"/>
      <c r="AB19" s="52"/>
    </row>
    <row r="20" spans="2:28" ht="12" customHeight="1" x14ac:dyDescent="0.3">
      <c r="B20" s="124"/>
      <c r="E20" s="151" t="s">
        <v>10</v>
      </c>
      <c r="F20" s="152"/>
      <c r="G20" s="152"/>
      <c r="H20" s="113">
        <f>+'6. Ica'!H20/1000</f>
        <v>55.851711999999999</v>
      </c>
      <c r="I20" s="113">
        <f>+'6. Ica'!I20/1000</f>
        <v>33.336306000000008</v>
      </c>
      <c r="J20" s="113">
        <f t="shared" si="0"/>
        <v>22.515405999999992</v>
      </c>
      <c r="K20" s="150">
        <f t="shared" si="1"/>
        <v>0.59687169481931024</v>
      </c>
      <c r="L20" s="113">
        <f>+'6. Ica'!L20/1000</f>
        <v>10.829485</v>
      </c>
      <c r="M20" s="130"/>
      <c r="N20" s="113">
        <f>+'6. Ica'!N20/1000</f>
        <v>5.1940980000000003</v>
      </c>
      <c r="O20" s="150">
        <f t="shared" si="2"/>
        <v>0.47962557776293152</v>
      </c>
      <c r="P20" s="137"/>
      <c r="R20" s="157">
        <f t="shared" si="3"/>
        <v>5.9329783947425394</v>
      </c>
      <c r="S20" s="158"/>
      <c r="U20" s="67"/>
      <c r="V20" s="67"/>
      <c r="W20" s="67"/>
      <c r="X20" s="96"/>
      <c r="Y20" s="67"/>
      <c r="Z20" s="67"/>
      <c r="AA20" s="67"/>
      <c r="AB20" s="52"/>
    </row>
    <row r="21" spans="2:28" ht="12" customHeight="1" x14ac:dyDescent="0.3">
      <c r="B21" s="124"/>
      <c r="E21" s="151" t="s">
        <v>11</v>
      </c>
      <c r="F21" s="152"/>
      <c r="G21" s="152"/>
      <c r="H21" s="113">
        <f>+'7. Junín'!H20/1000</f>
        <v>116.007274</v>
      </c>
      <c r="I21" s="113">
        <f>+'7. Junín'!I20/1000</f>
        <v>67.141886999999997</v>
      </c>
      <c r="J21" s="113">
        <f t="shared" si="0"/>
        <v>48.865386999999998</v>
      </c>
      <c r="K21" s="150">
        <f t="shared" si="1"/>
        <v>0.57877307762614949</v>
      </c>
      <c r="L21" s="113">
        <f>+'7. Junín'!L20/1000</f>
        <v>140.85299200000003</v>
      </c>
      <c r="M21" s="130"/>
      <c r="N21" s="113">
        <f>+'7. Junín'!N20/1000</f>
        <v>66.498743000000005</v>
      </c>
      <c r="O21" s="150">
        <f t="shared" si="2"/>
        <v>0.47211452206851234</v>
      </c>
      <c r="P21" s="137"/>
      <c r="R21" s="157">
        <f t="shared" si="3"/>
        <v>12.32314329549966</v>
      </c>
      <c r="S21" s="158"/>
      <c r="U21" s="67"/>
      <c r="V21" s="67"/>
      <c r="W21" s="67"/>
      <c r="X21" s="96"/>
      <c r="Y21" s="67"/>
      <c r="Z21" s="67"/>
      <c r="AA21" s="67"/>
      <c r="AB21" s="52"/>
    </row>
    <row r="22" spans="2:28" ht="12" customHeight="1" x14ac:dyDescent="0.3">
      <c r="B22" s="124"/>
      <c r="E22" s="151" t="s">
        <v>12</v>
      </c>
      <c r="F22" s="152"/>
      <c r="G22" s="152"/>
      <c r="H22" s="113">
        <f>+'8. Pasco'!H20/1000</f>
        <v>79.548862000000014</v>
      </c>
      <c r="I22" s="113">
        <f>+'8. Pasco'!I20/1000</f>
        <v>55.772204000000002</v>
      </c>
      <c r="J22" s="113">
        <f t="shared" si="0"/>
        <v>23.776658000000012</v>
      </c>
      <c r="K22" s="150">
        <f t="shared" si="1"/>
        <v>0.70110624586936254</v>
      </c>
      <c r="L22" s="113">
        <f>+'8. Pasco'!L20/1000</f>
        <v>147.182446</v>
      </c>
      <c r="M22" s="130"/>
      <c r="N22" s="113">
        <f>+'8. Pasco'!N20/1000</f>
        <v>120.57536099999999</v>
      </c>
      <c r="O22" s="150">
        <f t="shared" si="2"/>
        <v>0.81922378841291976</v>
      </c>
      <c r="P22" s="137"/>
      <c r="R22" s="157">
        <f t="shared" si="3"/>
        <v>8.4502634327906687</v>
      </c>
      <c r="S22" s="158"/>
      <c r="U22" s="67"/>
      <c r="V22" s="67"/>
      <c r="W22" s="67"/>
      <c r="X22" s="96"/>
      <c r="Y22" s="67"/>
      <c r="Z22" s="67"/>
      <c r="AA22" s="67"/>
      <c r="AB22" s="52"/>
    </row>
    <row r="23" spans="2:28" ht="12" customHeight="1" x14ac:dyDescent="0.3">
      <c r="B23" s="124"/>
      <c r="E23" s="153" t="s">
        <v>75</v>
      </c>
      <c r="F23" s="152"/>
      <c r="G23" s="154"/>
      <c r="H23" s="155">
        <f>SUM(H15:H22)</f>
        <v>941.37730299999987</v>
      </c>
      <c r="I23" s="155">
        <f>SUM(I15:I22)</f>
        <v>577.91850499999998</v>
      </c>
      <c r="J23" s="133"/>
      <c r="K23" s="156">
        <f t="shared" si="1"/>
        <v>0.61390741327444143</v>
      </c>
      <c r="L23" s="155">
        <f>SUM(L15:L22)</f>
        <v>982.16523100000018</v>
      </c>
      <c r="M23" s="132"/>
      <c r="N23" s="155">
        <f>SUM(N15:N22)</f>
        <v>594.48382399999991</v>
      </c>
      <c r="O23" s="156">
        <f t="shared" si="2"/>
        <v>0.60527883215202083</v>
      </c>
      <c r="P23" s="140"/>
      <c r="R23" s="157">
        <f t="shared" si="3"/>
        <v>100</v>
      </c>
      <c r="S23" s="159">
        <f>(K23-O23)*100</f>
        <v>0.86285811224205977</v>
      </c>
      <c r="U23" s="40" t="s">
        <v>25</v>
      </c>
      <c r="V23" s="67"/>
      <c r="W23" s="67"/>
      <c r="X23" s="67"/>
      <c r="Y23" s="67"/>
      <c r="Z23" s="67"/>
      <c r="AA23" s="67"/>
    </row>
    <row r="24" spans="2:28" ht="12" customHeight="1" x14ac:dyDescent="0.25">
      <c r="B24" s="124"/>
      <c r="E24" s="40" t="s">
        <v>25</v>
      </c>
      <c r="F24" s="56"/>
      <c r="G24" s="56"/>
      <c r="H24" s="56"/>
      <c r="I24" s="56"/>
      <c r="J24" s="56"/>
      <c r="K24" s="56"/>
      <c r="L24" s="56"/>
      <c r="M24" s="56"/>
      <c r="N24" s="56"/>
      <c r="O24" s="56"/>
      <c r="P24" s="160"/>
      <c r="Q24" s="128"/>
      <c r="S24" s="125"/>
      <c r="U24" s="43" t="s">
        <v>26</v>
      </c>
      <c r="V24" s="67"/>
      <c r="W24" s="67"/>
      <c r="X24" s="67"/>
      <c r="Y24" s="67"/>
      <c r="Z24" s="67"/>
      <c r="AA24" s="67"/>
    </row>
    <row r="25" spans="2:28" ht="12" customHeight="1" x14ac:dyDescent="0.25">
      <c r="B25" s="124"/>
      <c r="E25" s="43" t="s">
        <v>26</v>
      </c>
      <c r="F25" s="48"/>
      <c r="G25" s="48"/>
      <c r="H25" s="48"/>
      <c r="I25" s="48"/>
      <c r="J25" s="48"/>
      <c r="K25" s="48"/>
      <c r="L25" s="48"/>
      <c r="M25" s="48"/>
      <c r="N25" s="48"/>
      <c r="O25" s="48"/>
      <c r="P25" s="28"/>
      <c r="Q25" s="128"/>
      <c r="S25" s="125"/>
      <c r="T25" s="67"/>
      <c r="U25" s="67"/>
      <c r="V25" s="67"/>
      <c r="W25" s="67"/>
      <c r="X25" s="67"/>
      <c r="Y25" s="67"/>
      <c r="Z25" s="67"/>
      <c r="AA25" s="67"/>
    </row>
    <row r="26" spans="2:28" ht="14.4" x14ac:dyDescent="0.25">
      <c r="B26" s="124"/>
      <c r="E26" s="48"/>
      <c r="F26" s="28"/>
      <c r="G26" s="28"/>
      <c r="H26" s="28"/>
      <c r="I26" s="28"/>
      <c r="J26" s="28"/>
      <c r="K26" s="28"/>
      <c r="L26" s="28"/>
      <c r="M26" s="28"/>
      <c r="N26" s="28"/>
      <c r="O26" s="28"/>
      <c r="P26" s="28"/>
      <c r="Q26" s="128"/>
      <c r="S26" s="125"/>
      <c r="T26" s="67"/>
      <c r="U26" s="227" t="s">
        <v>125</v>
      </c>
      <c r="V26" s="227"/>
      <c r="W26" s="227"/>
      <c r="X26" s="227"/>
      <c r="Y26" s="227"/>
      <c r="Z26" s="227"/>
      <c r="AA26" s="227"/>
      <c r="AB26" s="120"/>
    </row>
    <row r="27" spans="2:28" ht="14.4" x14ac:dyDescent="0.3">
      <c r="B27" s="124"/>
      <c r="E27" s="28"/>
      <c r="F27" s="28"/>
      <c r="G27" s="28"/>
      <c r="H27" s="28"/>
      <c r="I27" s="28"/>
      <c r="J27" s="28"/>
      <c r="K27" s="28"/>
      <c r="L27" s="28"/>
      <c r="M27" s="28"/>
      <c r="N27" s="28"/>
      <c r="O27" s="28"/>
      <c r="P27" s="28"/>
      <c r="Q27" s="128"/>
      <c r="S27" s="125"/>
      <c r="T27" s="67"/>
      <c r="U27" s="230" t="s">
        <v>68</v>
      </c>
      <c r="V27" s="230"/>
      <c r="W27" s="230"/>
      <c r="X27" s="230"/>
      <c r="Y27" s="230"/>
      <c r="Z27" s="230"/>
      <c r="AA27" s="230"/>
    </row>
    <row r="28" spans="2:28" ht="15" customHeight="1" x14ac:dyDescent="0.25">
      <c r="B28" s="124"/>
      <c r="C28" s="249" t="s">
        <v>131</v>
      </c>
      <c r="D28" s="249"/>
      <c r="E28" s="249"/>
      <c r="F28" s="249"/>
      <c r="G28" s="249"/>
      <c r="H28" s="249"/>
      <c r="I28" s="249"/>
      <c r="J28" s="249"/>
      <c r="K28" s="249"/>
      <c r="L28" s="249"/>
      <c r="M28" s="249"/>
      <c r="N28" s="249"/>
      <c r="O28" s="249"/>
      <c r="P28" s="249"/>
      <c r="Q28" s="249"/>
      <c r="R28" s="249"/>
      <c r="S28" s="125"/>
      <c r="T28" s="67"/>
      <c r="U28" s="203"/>
      <c r="V28" s="67"/>
      <c r="W28" s="67"/>
      <c r="X28" s="67"/>
      <c r="Y28" s="67"/>
      <c r="Z28" s="67"/>
      <c r="AA28" s="67"/>
    </row>
    <row r="29" spans="2:28" ht="24" customHeight="1" x14ac:dyDescent="0.25">
      <c r="B29" s="124"/>
      <c r="C29" s="249"/>
      <c r="D29" s="249"/>
      <c r="E29" s="249"/>
      <c r="F29" s="249"/>
      <c r="G29" s="249"/>
      <c r="H29" s="249"/>
      <c r="I29" s="249"/>
      <c r="J29" s="249"/>
      <c r="K29" s="249"/>
      <c r="L29" s="249"/>
      <c r="M29" s="249"/>
      <c r="N29" s="249"/>
      <c r="O29" s="249"/>
      <c r="P29" s="249"/>
      <c r="Q29" s="249"/>
      <c r="R29" s="249"/>
      <c r="S29" s="125"/>
      <c r="T29" s="67"/>
      <c r="U29" s="203"/>
      <c r="V29" s="67"/>
      <c r="W29" s="67"/>
      <c r="X29" s="67"/>
      <c r="Y29" s="67"/>
      <c r="Z29" s="67"/>
      <c r="AA29" s="67"/>
    </row>
    <row r="30" spans="2:28" ht="15" customHeight="1" x14ac:dyDescent="0.25">
      <c r="B30" s="124"/>
      <c r="C30" s="135"/>
      <c r="D30" s="135"/>
      <c r="E30" s="162"/>
      <c r="F30" s="162"/>
      <c r="G30" s="162"/>
      <c r="H30" s="162"/>
      <c r="I30" s="162"/>
      <c r="J30" s="162"/>
      <c r="K30" s="162"/>
      <c r="L30" s="162"/>
      <c r="M30" s="162"/>
      <c r="N30" s="162"/>
      <c r="O30" s="162"/>
      <c r="P30" s="135"/>
      <c r="Q30" s="135"/>
      <c r="R30" s="135"/>
      <c r="S30" s="125"/>
      <c r="T30" s="67"/>
      <c r="U30" s="203"/>
      <c r="V30" s="67"/>
      <c r="W30" s="67"/>
      <c r="X30" s="67"/>
      <c r="Y30" s="67"/>
      <c r="Z30" s="67"/>
      <c r="AA30" s="67"/>
    </row>
    <row r="31" spans="2:28" ht="27" customHeight="1" x14ac:dyDescent="0.3">
      <c r="B31" s="124"/>
      <c r="C31" s="135"/>
      <c r="D31" s="135"/>
      <c r="E31" s="242" t="s">
        <v>117</v>
      </c>
      <c r="F31" s="242"/>
      <c r="G31" s="242"/>
      <c r="H31" s="242"/>
      <c r="I31" s="242"/>
      <c r="J31" s="242"/>
      <c r="K31" s="242"/>
      <c r="L31" s="242"/>
      <c r="M31" s="242"/>
      <c r="N31" s="242"/>
      <c r="O31" s="242"/>
      <c r="P31" s="127"/>
      <c r="Q31" s="135"/>
      <c r="R31" s="135"/>
      <c r="S31" s="125"/>
      <c r="T31" s="67"/>
      <c r="U31" s="67"/>
      <c r="V31" s="197" t="s">
        <v>76</v>
      </c>
      <c r="W31" s="197" t="s">
        <v>18</v>
      </c>
      <c r="X31" s="197" t="s">
        <v>20</v>
      </c>
      <c r="Y31" s="73"/>
      <c r="Z31" s="67"/>
      <c r="AA31" s="67"/>
    </row>
    <row r="32" spans="2:28" ht="14.4" x14ac:dyDescent="0.3">
      <c r="B32" s="124"/>
      <c r="E32" s="163"/>
      <c r="F32" s="243" t="s">
        <v>72</v>
      </c>
      <c r="G32" s="243"/>
      <c r="H32" s="243"/>
      <c r="I32" s="243"/>
      <c r="J32" s="243"/>
      <c r="K32" s="243"/>
      <c r="L32" s="243"/>
      <c r="M32" s="243"/>
      <c r="N32" s="243"/>
      <c r="O32" s="163"/>
      <c r="S32" s="125"/>
      <c r="T32" s="67"/>
      <c r="U32" s="67"/>
      <c r="V32" s="67" t="s">
        <v>7</v>
      </c>
      <c r="W32" s="204">
        <v>213.27213</v>
      </c>
      <c r="X32" s="205">
        <v>0.54209731951380613</v>
      </c>
      <c r="Y32" s="67"/>
      <c r="Z32" s="67"/>
      <c r="AA32" s="67"/>
    </row>
    <row r="33" spans="2:28" x14ac:dyDescent="0.25">
      <c r="B33" s="124"/>
      <c r="F33" s="164" t="s">
        <v>40</v>
      </c>
      <c r="G33" s="164"/>
      <c r="H33" s="164" t="s">
        <v>42</v>
      </c>
      <c r="I33" s="164" t="s">
        <v>41</v>
      </c>
      <c r="J33" s="164"/>
      <c r="K33" s="164" t="s">
        <v>19</v>
      </c>
      <c r="L33" s="164" t="s">
        <v>43</v>
      </c>
      <c r="M33" s="164"/>
      <c r="N33" s="164" t="s">
        <v>77</v>
      </c>
      <c r="S33" s="125"/>
      <c r="T33" s="67"/>
      <c r="U33" s="67"/>
      <c r="V33" s="67" t="s">
        <v>5</v>
      </c>
      <c r="W33" s="204">
        <v>180.43299599999997</v>
      </c>
      <c r="X33" s="205">
        <v>0.30163716286127629</v>
      </c>
      <c r="Y33" s="67"/>
      <c r="Z33" s="67"/>
      <c r="AA33" s="67"/>
    </row>
    <row r="34" spans="2:28" x14ac:dyDescent="0.25">
      <c r="B34" s="124"/>
      <c r="F34" s="98" t="s">
        <v>45</v>
      </c>
      <c r="G34" s="98"/>
      <c r="H34" s="165">
        <f>+('1. Áncash'!K56+'2. Apurímac'!K56+'3. Ayacucho'!K56+'4. Huancavelica'!K56+'5. Huánuco'!K56+'6. Ica'!K56+'7. Junín'!K56+'8. Pasco'!K56)/8</f>
        <v>0</v>
      </c>
      <c r="I34" s="99">
        <f>+('1. Áncash'!H56+'2. Apurímac'!H56+'3. Ayacucho'!H56+'4. Huancavelica'!H56+'5. Huánuco'!H56+'6. Ica'!H56+'7. Junín'!H56+'8. Pasco'!H56)/1000</f>
        <v>22.992887000000003</v>
      </c>
      <c r="J34" s="67"/>
      <c r="K34" s="99">
        <f>+('1. Áncash'!I56+'2. Apurímac'!I56+'3. Ayacucho'!I56+'4. Huancavelica'!I56+'5. Huánuco'!I56+'6. Ica'!I56+'7. Junín'!I56+'8. Pasco'!I56)/1000</f>
        <v>0</v>
      </c>
      <c r="L34" s="101">
        <f>+('1. Áncash'!L56+'2. Apurímac'!L56+'3. Ayacucho'!L56+'4. Huancavelica'!L56+'5. Huánuco'!L56+'6. Ica'!L56+'7. Junín'!L56+'8. Pasco'!L56)</f>
        <v>202</v>
      </c>
      <c r="M34" s="67"/>
      <c r="N34" s="165">
        <f>+L34/L$38</f>
        <v>0.24076281287246723</v>
      </c>
      <c r="O34" s="52"/>
      <c r="Q34" s="55"/>
      <c r="S34" s="125"/>
      <c r="T34" s="67"/>
      <c r="U34" s="67"/>
      <c r="V34" s="67" t="s">
        <v>11</v>
      </c>
      <c r="W34" s="204">
        <v>116.007274</v>
      </c>
      <c r="X34" s="205">
        <v>0.57877307762614949</v>
      </c>
      <c r="Y34" s="67"/>
      <c r="Z34" s="67"/>
      <c r="AA34" s="67"/>
    </row>
    <row r="35" spans="2:28" x14ac:dyDescent="0.25">
      <c r="B35" s="124"/>
      <c r="F35" s="98" t="s">
        <v>46</v>
      </c>
      <c r="G35" s="98"/>
      <c r="H35" s="165">
        <f>+('1. Áncash'!K57+'2. Apurímac'!K57+'3. Ayacucho'!K57+'4. Huancavelica'!K57+'5. Huánuco'!K57+'6. Ica'!K57+'7. Junín'!K57+'8. Pasco'!K57)/8</f>
        <v>0.25485397777462088</v>
      </c>
      <c r="I35" s="99">
        <f>+('1. Áncash'!H57+'2. Apurímac'!H57+'3. Ayacucho'!H57+'4. Huancavelica'!H57+'5. Huánuco'!H57+'6. Ica'!H57+'7. Junín'!H57+'8. Pasco'!H57)/1000</f>
        <v>363.92937299999994</v>
      </c>
      <c r="J35" s="67"/>
      <c r="K35" s="99">
        <f>+('1. Áncash'!I57+'2. Apurímac'!I57+'3. Ayacucho'!I57+'4. Huancavelica'!I57+'5. Huánuco'!I57+'6. Ica'!I57+'7. Junín'!I57+'8. Pasco'!I57)/1000</f>
        <v>93.773508999999976</v>
      </c>
      <c r="L35" s="101">
        <f>+('1. Áncash'!L57+'2. Apurímac'!L57+'3. Ayacucho'!L57+'4. Huancavelica'!L57+'5. Huánuco'!L57+'6. Ica'!L57+'7. Junín'!L57+'8. Pasco'!L57)</f>
        <v>106</v>
      </c>
      <c r="M35" s="67"/>
      <c r="N35" s="165">
        <f t="shared" ref="N35:N37" si="4">+L35/L$38</f>
        <v>0.1263408820023838</v>
      </c>
      <c r="O35" s="52"/>
      <c r="S35" s="125"/>
      <c r="T35" s="67"/>
      <c r="U35" s="67"/>
      <c r="V35" s="67" t="s">
        <v>9</v>
      </c>
      <c r="W35" s="204">
        <v>105.07138800000001</v>
      </c>
      <c r="X35" s="205">
        <v>0.83724698678197729</v>
      </c>
      <c r="Y35" s="67"/>
      <c r="Z35" s="67"/>
      <c r="AA35" s="67"/>
    </row>
    <row r="36" spans="2:28" x14ac:dyDescent="0.25">
      <c r="B36" s="124"/>
      <c r="F36" s="98" t="s">
        <v>47</v>
      </c>
      <c r="G36" s="98"/>
      <c r="H36" s="165">
        <f>+('1. Áncash'!K58+'2. Apurímac'!K58+'3. Ayacucho'!K58+'4. Huancavelica'!K58+'5. Huánuco'!K58+'6. Ica'!K58+'7. Junín'!K58+'8. Pasco'!K58)/8</f>
        <v>0.88052004132198136</v>
      </c>
      <c r="I36" s="99">
        <f>+('1. Áncash'!H58+'2. Apurímac'!H58+'3. Ayacucho'!H58+'4. Huancavelica'!H58+'5. Huánuco'!H58+'6. Ica'!H58+'7. Junín'!H58+'8. Pasco'!H58)/1000</f>
        <v>512.89914699999997</v>
      </c>
      <c r="J36" s="67"/>
      <c r="K36" s="99">
        <f>+('1. Áncash'!I58+'2. Apurímac'!I58+'3. Ayacucho'!I58+'4. Huancavelica'!I58+'5. Huánuco'!I58+'6. Ica'!I58+'7. Junín'!I58+'8. Pasco'!I58)/1000</f>
        <v>442.58909799999998</v>
      </c>
      <c r="L36" s="101">
        <f>+('1. Áncash'!L58+'2. Apurímac'!L58+'3. Ayacucho'!L58+'4. Huancavelica'!L58+'5. Huánuco'!L58+'6. Ica'!L58+'7. Junín'!L58+'8. Pasco'!L58)</f>
        <v>336</v>
      </c>
      <c r="M36" s="67"/>
      <c r="N36" s="165">
        <f t="shared" si="4"/>
        <v>0.40047675804529204</v>
      </c>
      <c r="O36" s="52"/>
      <c r="S36" s="125"/>
      <c r="T36" s="67"/>
      <c r="U36" s="67"/>
      <c r="V36" s="67" t="s">
        <v>6</v>
      </c>
      <c r="W36" s="204">
        <v>95.74010899999999</v>
      </c>
      <c r="X36" s="205">
        <v>0.77044046398568455</v>
      </c>
      <c r="Y36" s="67"/>
      <c r="Z36" s="67"/>
      <c r="AA36" s="67"/>
    </row>
    <row r="37" spans="2:28" x14ac:dyDescent="0.25">
      <c r="B37" s="124"/>
      <c r="F37" s="98" t="s">
        <v>48</v>
      </c>
      <c r="G37" s="98"/>
      <c r="H37" s="165">
        <f>+('1. Áncash'!K59+'2. Apurímac'!K59+'3. Ayacucho'!K59+'4. Huancavelica'!K59+'5. Huánuco'!K59+'6. Ica'!K59+'7. Junín'!K59+'8. Pasco'!K59)/8</f>
        <v>1</v>
      </c>
      <c r="I37" s="99">
        <f>+('1. Áncash'!H59+'2. Apurímac'!H59+'3. Ayacucho'!H59+'4. Huancavelica'!H59+'5. Huánuco'!H59+'6. Ica'!H59+'7. Junín'!H59+'8. Pasco'!H59)/1000</f>
        <v>41.555896000000004</v>
      </c>
      <c r="J37" s="67"/>
      <c r="K37" s="99">
        <f>+('1. Áncash'!I59+'2. Apurímac'!I59+'3. Ayacucho'!I59+'4. Huancavelica'!I59+'5. Huánuco'!I59+'6. Ica'!I59+'7. Junín'!I59+'8. Pasco'!I59)/1000</f>
        <v>41.555896000000004</v>
      </c>
      <c r="L37" s="101">
        <f>+('1. Áncash'!L59+'2. Apurímac'!L59+'3. Ayacucho'!L59+'4. Huancavelica'!L59+'5. Huánuco'!L59+'6. Ica'!L59+'7. Junín'!L59+'8. Pasco'!L59)</f>
        <v>195</v>
      </c>
      <c r="M37" s="67"/>
      <c r="N37" s="165">
        <f t="shared" si="4"/>
        <v>0.23241954707985699</v>
      </c>
      <c r="O37" s="52"/>
      <c r="S37" s="125"/>
      <c r="T37" s="67"/>
      <c r="U37" s="67"/>
      <c r="V37" s="67" t="s">
        <v>8</v>
      </c>
      <c r="W37" s="204">
        <v>95.452832000000015</v>
      </c>
      <c r="X37" s="205">
        <v>0.94178247115811053</v>
      </c>
      <c r="Y37" s="67"/>
      <c r="Z37" s="67"/>
      <c r="AA37" s="67"/>
    </row>
    <row r="38" spans="2:28" x14ac:dyDescent="0.25">
      <c r="B38" s="124"/>
      <c r="F38" s="168" t="s">
        <v>24</v>
      </c>
      <c r="G38" s="168"/>
      <c r="H38" s="169">
        <v>0.61505411164462853</v>
      </c>
      <c r="I38" s="170">
        <f>SUM(I34:I37)</f>
        <v>941.37730299999987</v>
      </c>
      <c r="J38" s="170"/>
      <c r="K38" s="170">
        <f>SUM(K34:K37)</f>
        <v>577.91850299999987</v>
      </c>
      <c r="L38" s="171">
        <f>SUM(L34:L37)</f>
        <v>839</v>
      </c>
      <c r="M38" s="171"/>
      <c r="N38" s="169">
        <f>SUM(N34:N37)</f>
        <v>1</v>
      </c>
      <c r="S38" s="125"/>
      <c r="T38" s="67"/>
      <c r="U38" s="67"/>
      <c r="V38" s="67" t="s">
        <v>12</v>
      </c>
      <c r="W38" s="204">
        <v>79.548862000000014</v>
      </c>
      <c r="X38" s="205">
        <v>0.70110624586936254</v>
      </c>
      <c r="Y38" s="67"/>
      <c r="Z38" s="67"/>
      <c r="AA38" s="67"/>
    </row>
    <row r="39" spans="2:28" x14ac:dyDescent="0.25">
      <c r="B39" s="124"/>
      <c r="F39" s="40" t="s">
        <v>25</v>
      </c>
      <c r="G39" s="166"/>
      <c r="H39" s="166"/>
      <c r="I39" s="166"/>
      <c r="J39" s="166"/>
      <c r="K39" s="166"/>
      <c r="L39" s="166"/>
      <c r="M39" s="166"/>
      <c r="N39" s="166"/>
      <c r="S39" s="125"/>
      <c r="T39" s="67"/>
      <c r="U39" s="67"/>
      <c r="V39" s="67" t="s">
        <v>10</v>
      </c>
      <c r="W39" s="204">
        <v>55.851711999999999</v>
      </c>
      <c r="X39" s="205">
        <v>0.59687169481931024</v>
      </c>
      <c r="Y39" s="67"/>
      <c r="Z39" s="67"/>
      <c r="AA39" s="67"/>
    </row>
    <row r="40" spans="2:28" x14ac:dyDescent="0.25">
      <c r="B40" s="124"/>
      <c r="F40" s="43" t="s">
        <v>26</v>
      </c>
      <c r="G40" s="134"/>
      <c r="H40" s="136"/>
      <c r="I40" s="136"/>
      <c r="J40" s="136"/>
      <c r="K40" s="42"/>
      <c r="L40" s="137"/>
      <c r="M40" s="137"/>
      <c r="N40" s="46"/>
      <c r="S40" s="125"/>
      <c r="T40" s="67"/>
      <c r="U40" s="67"/>
      <c r="V40" s="67"/>
      <c r="W40" s="67"/>
      <c r="X40" s="67"/>
      <c r="Y40" s="67"/>
      <c r="Z40" s="67"/>
      <c r="AA40" s="67"/>
    </row>
    <row r="41" spans="2:28" x14ac:dyDescent="0.25">
      <c r="B41" s="124"/>
      <c r="F41" s="134"/>
      <c r="G41" s="134"/>
      <c r="H41" s="136"/>
      <c r="I41" s="136"/>
      <c r="J41" s="136"/>
      <c r="K41" s="42"/>
      <c r="L41" s="137"/>
      <c r="M41" s="137"/>
      <c r="N41" s="46"/>
      <c r="S41" s="125"/>
      <c r="T41" s="67"/>
      <c r="U41" s="67"/>
      <c r="V41" s="67"/>
      <c r="W41" s="67"/>
      <c r="X41" s="67"/>
      <c r="Y41" s="67"/>
      <c r="Z41" s="67"/>
      <c r="AA41" s="67"/>
    </row>
    <row r="42" spans="2:28" x14ac:dyDescent="0.25">
      <c r="B42" s="124"/>
      <c r="F42" s="120"/>
      <c r="G42" s="120"/>
      <c r="H42" s="138"/>
      <c r="I42" s="138"/>
      <c r="J42" s="138"/>
      <c r="K42" s="139"/>
      <c r="L42" s="140"/>
      <c r="M42" s="140"/>
      <c r="N42" s="46"/>
      <c r="S42" s="125"/>
      <c r="T42" s="67"/>
      <c r="U42" s="67"/>
      <c r="V42" s="67"/>
      <c r="W42" s="67"/>
      <c r="X42" s="67"/>
      <c r="Y42" s="67"/>
      <c r="Z42" s="67"/>
      <c r="AA42" s="67"/>
    </row>
    <row r="43" spans="2:28" ht="14.4" x14ac:dyDescent="0.25">
      <c r="B43" s="124"/>
      <c r="E43" s="227" t="s">
        <v>118</v>
      </c>
      <c r="F43" s="227"/>
      <c r="G43" s="227"/>
      <c r="H43" s="227"/>
      <c r="I43" s="227"/>
      <c r="J43" s="227"/>
      <c r="K43" s="227"/>
      <c r="L43" s="227"/>
      <c r="M43" s="227"/>
      <c r="N43" s="227"/>
      <c r="O43" s="227"/>
      <c r="P43" s="50"/>
      <c r="S43" s="125"/>
      <c r="T43" s="67"/>
      <c r="U43" s="40" t="s">
        <v>25</v>
      </c>
      <c r="V43" s="67"/>
      <c r="W43" s="67"/>
      <c r="X43" s="67"/>
      <c r="Y43" s="67"/>
      <c r="Z43" s="67"/>
      <c r="AA43" s="67"/>
    </row>
    <row r="44" spans="2:28" ht="14.4" x14ac:dyDescent="0.3">
      <c r="B44" s="124"/>
      <c r="E44" s="163"/>
      <c r="F44" s="231" t="s">
        <v>78</v>
      </c>
      <c r="G44" s="231"/>
      <c r="H44" s="231"/>
      <c r="I44" s="231"/>
      <c r="J44" s="231"/>
      <c r="K44" s="231"/>
      <c r="L44" s="231"/>
      <c r="M44" s="231"/>
      <c r="N44" s="231"/>
      <c r="O44" s="163"/>
      <c r="S44" s="125"/>
      <c r="T44" s="67"/>
      <c r="U44" s="43" t="s">
        <v>26</v>
      </c>
      <c r="V44" s="67"/>
      <c r="W44" s="67"/>
      <c r="X44" s="67"/>
      <c r="Y44" s="67"/>
      <c r="Z44" s="67"/>
      <c r="AA44" s="67"/>
    </row>
    <row r="45" spans="2:28" x14ac:dyDescent="0.25">
      <c r="B45" s="124"/>
      <c r="F45" s="239" t="s">
        <v>29</v>
      </c>
      <c r="G45" s="240"/>
      <c r="H45" s="241"/>
      <c r="I45" s="164" t="s">
        <v>18</v>
      </c>
      <c r="J45" s="164"/>
      <c r="K45" s="164" t="s">
        <v>30</v>
      </c>
      <c r="L45" s="164" t="s">
        <v>31</v>
      </c>
      <c r="M45" s="164"/>
      <c r="N45" s="164" t="s">
        <v>32</v>
      </c>
      <c r="S45" s="125"/>
      <c r="T45" s="67"/>
      <c r="U45" s="67"/>
      <c r="V45" s="67"/>
      <c r="W45" s="67"/>
      <c r="X45" s="67"/>
      <c r="Y45" s="67"/>
      <c r="Z45" s="67"/>
      <c r="AA45" s="67"/>
    </row>
    <row r="46" spans="2:28" ht="14.4" x14ac:dyDescent="0.3">
      <c r="B46" s="124"/>
      <c r="F46" s="107" t="s">
        <v>65</v>
      </c>
      <c r="G46" s="141"/>
      <c r="H46" s="141"/>
      <c r="I46" s="78">
        <f>+('1. Áncash'!I68+'2. Apurímac'!I68+'3. Ayacucho'!I68+'4. Huancavelica'!I68+'5. Huánuco'!I68+'6. Ica'!I68+'7. Junín'!I68+'8. Pasco'!I68)/1000</f>
        <v>75.572348000000005</v>
      </c>
      <c r="J46" s="106"/>
      <c r="K46" s="100">
        <f>+I46/I$50</f>
        <v>8.0279274046871685E-2</v>
      </c>
      <c r="L46" s="78">
        <f>+('1. Áncash'!L68+'2. Apurímac'!L68+'3. Ayacucho'!L68+'4. Huancavelica'!L68+'5. Huánuco'!L68+'6. Ica'!L68+'7. Junín'!L68+'8. Pasco'!L68)/1000</f>
        <v>45.237984999999995</v>
      </c>
      <c r="M46" s="106"/>
      <c r="N46" s="77">
        <f>+L46/I46</f>
        <v>0.59860499504395437</v>
      </c>
      <c r="S46" s="125"/>
      <c r="U46" s="219" t="s">
        <v>128</v>
      </c>
      <c r="V46" s="219"/>
      <c r="W46" s="219"/>
      <c r="X46" s="219"/>
      <c r="Y46" s="219"/>
      <c r="Z46" s="219"/>
      <c r="AA46" s="219"/>
      <c r="AB46" s="39"/>
    </row>
    <row r="47" spans="2:28" ht="14.4" x14ac:dyDescent="0.3">
      <c r="B47" s="124"/>
      <c r="F47" s="107" t="s">
        <v>51</v>
      </c>
      <c r="G47" s="141"/>
      <c r="H47" s="141"/>
      <c r="I47" s="78">
        <f>+('1. Áncash'!I69+'2. Apurímac'!I69+'3. Ayacucho'!I69+'4. Huancavelica'!I69+'5. Huánuco'!I69+'6. Ica'!I69+'7. Junín'!I69+'8. Pasco'!I69)/1000</f>
        <v>736.70426199999997</v>
      </c>
      <c r="J47" s="106"/>
      <c r="K47" s="77">
        <f t="shared" ref="K47:K50" si="5">+I47/I$50</f>
        <v>0.78258893505063987</v>
      </c>
      <c r="L47" s="78">
        <f>+('1. Áncash'!L69+'2. Apurímac'!L69+'3. Ayacucho'!L69+'4. Huancavelica'!L69+'5. Huánuco'!L69+'6. Ica'!L69+'7. Junín'!L69+'8. Pasco'!L69)/1000</f>
        <v>426.63947899999999</v>
      </c>
      <c r="M47" s="106"/>
      <c r="N47" s="77">
        <f t="shared" ref="N47:N50" si="6">+L47/I47</f>
        <v>0.57911905903973171</v>
      </c>
      <c r="S47" s="125"/>
      <c r="U47" s="230" t="s">
        <v>68</v>
      </c>
      <c r="V47" s="230"/>
      <c r="W47" s="230"/>
      <c r="X47" s="230"/>
      <c r="Y47" s="230"/>
      <c r="Z47" s="230"/>
      <c r="AA47" s="230"/>
    </row>
    <row r="48" spans="2:28" x14ac:dyDescent="0.25">
      <c r="B48" s="124"/>
      <c r="F48" s="107" t="s">
        <v>66</v>
      </c>
      <c r="G48" s="142"/>
      <c r="H48" s="143"/>
      <c r="I48" s="78">
        <f>+('1. Áncash'!I70+'2. Apurímac'!I70+'3. Ayacucho'!I70+'4. Huancavelica'!I70+'5. Huánuco'!I70+'6. Ica'!I70+'7. Junín'!I70+'8. Pasco'!I70)/1000</f>
        <v>111.84645099999997</v>
      </c>
      <c r="J48" s="106"/>
      <c r="K48" s="77">
        <f t="shared" si="5"/>
        <v>0.11881266268184498</v>
      </c>
      <c r="L48" s="78">
        <f>+('1. Áncash'!L70+'2. Apurímac'!L70+'3. Ayacucho'!L70+'4. Huancavelica'!L70+'5. Huánuco'!L70+'6. Ica'!L70+'7. Junín'!L70+'8. Pasco'!L70)/1000</f>
        <v>96.434290999999988</v>
      </c>
      <c r="M48" s="106"/>
      <c r="N48" s="77">
        <f t="shared" si="6"/>
        <v>0.8622025119062563</v>
      </c>
      <c r="S48" s="125"/>
      <c r="U48" s="67"/>
      <c r="V48" s="67"/>
      <c r="W48" s="67"/>
      <c r="X48" s="67"/>
      <c r="Y48" s="67"/>
      <c r="Z48" s="67"/>
      <c r="AA48" s="67"/>
    </row>
    <row r="49" spans="2:23" x14ac:dyDescent="0.25">
      <c r="B49" s="124"/>
      <c r="F49" s="107" t="s">
        <v>67</v>
      </c>
      <c r="G49" s="142"/>
      <c r="H49" s="143"/>
      <c r="I49" s="78">
        <f>+('1. Áncash'!I71+'2. Apurímac'!I71+'3. Ayacucho'!I71+'4. Huancavelica'!I71+'5. Huánuco'!I71+'6. Ica'!I71+'7. Junín'!I71+'8. Pasco'!I71)/1000</f>
        <v>17.245043000000003</v>
      </c>
      <c r="J49" s="106"/>
      <c r="K49" s="77">
        <f t="shared" si="5"/>
        <v>1.8319128220643435E-2</v>
      </c>
      <c r="L49" s="78">
        <f>+('1. Áncash'!L71+'2. Apurímac'!L71+'3. Ayacucho'!L71+'4. Huancavelica'!L71+'5. Huánuco'!L71+'6. Ica'!L71+'7. Junín'!L71+'8. Pasco'!L71)/1000</f>
        <v>9.6067479999999996</v>
      </c>
      <c r="M49" s="106"/>
      <c r="N49" s="77">
        <f t="shared" si="6"/>
        <v>0.55707300932795578</v>
      </c>
      <c r="S49" s="125"/>
    </row>
    <row r="50" spans="2:23" x14ac:dyDescent="0.25">
      <c r="B50" s="124"/>
      <c r="F50" s="225" t="s">
        <v>24</v>
      </c>
      <c r="G50" s="237"/>
      <c r="H50" s="226"/>
      <c r="I50" s="103">
        <f>SUM(I46:I49)</f>
        <v>941.36810400000002</v>
      </c>
      <c r="J50" s="64"/>
      <c r="K50" s="87">
        <f t="shared" si="5"/>
        <v>1</v>
      </c>
      <c r="L50" s="103">
        <f>SUM(L46:L49)</f>
        <v>577.91850299999999</v>
      </c>
      <c r="M50" s="64"/>
      <c r="N50" s="87">
        <f t="shared" si="6"/>
        <v>0.61391341022108814</v>
      </c>
      <c r="S50" s="125"/>
    </row>
    <row r="51" spans="2:23" x14ac:dyDescent="0.25">
      <c r="B51" s="124"/>
      <c r="F51" s="40" t="s">
        <v>25</v>
      </c>
      <c r="G51" s="56"/>
      <c r="H51" s="56"/>
      <c r="I51" s="56"/>
      <c r="J51" s="56"/>
      <c r="K51" s="56"/>
      <c r="L51" s="56"/>
      <c r="M51" s="56"/>
      <c r="N51" s="56"/>
      <c r="S51" s="125"/>
    </row>
    <row r="52" spans="2:23" x14ac:dyDescent="0.25">
      <c r="B52" s="124"/>
      <c r="F52" s="43" t="s">
        <v>26</v>
      </c>
      <c r="S52" s="125"/>
    </row>
    <row r="53" spans="2:23" x14ac:dyDescent="0.25">
      <c r="B53" s="124"/>
      <c r="S53" s="125"/>
      <c r="U53" s="207" t="s">
        <v>127</v>
      </c>
      <c r="V53" s="208" t="s">
        <v>18</v>
      </c>
      <c r="W53" s="50"/>
    </row>
    <row r="54" spans="2:23" x14ac:dyDescent="0.25">
      <c r="B54" s="124"/>
      <c r="S54" s="125"/>
      <c r="U54" s="67" t="s">
        <v>45</v>
      </c>
      <c r="V54" s="209">
        <v>22.992887000000003</v>
      </c>
      <c r="W54" s="117"/>
    </row>
    <row r="55" spans="2:23" ht="27.75" customHeight="1" x14ac:dyDescent="0.25">
      <c r="B55" s="124"/>
      <c r="E55" s="238" t="s">
        <v>119</v>
      </c>
      <c r="F55" s="238"/>
      <c r="G55" s="238"/>
      <c r="H55" s="238"/>
      <c r="I55" s="238"/>
      <c r="J55" s="238"/>
      <c r="K55" s="238"/>
      <c r="L55" s="238"/>
      <c r="M55" s="238"/>
      <c r="N55" s="238"/>
      <c r="O55" s="238"/>
      <c r="P55" s="50"/>
      <c r="S55" s="125"/>
      <c r="U55" s="67" t="s">
        <v>46</v>
      </c>
      <c r="V55" s="209">
        <v>363.92937299999994</v>
      </c>
      <c r="W55" s="117"/>
    </row>
    <row r="56" spans="2:23" ht="14.4" x14ac:dyDescent="0.3">
      <c r="B56" s="124"/>
      <c r="E56" s="163"/>
      <c r="F56" s="231" t="s">
        <v>80</v>
      </c>
      <c r="G56" s="231"/>
      <c r="H56" s="231"/>
      <c r="I56" s="231"/>
      <c r="J56" s="231"/>
      <c r="K56" s="231"/>
      <c r="L56" s="231"/>
      <c r="M56" s="231"/>
      <c r="N56" s="231"/>
      <c r="O56" s="163"/>
      <c r="S56" s="125"/>
      <c r="U56" s="67" t="s">
        <v>47</v>
      </c>
      <c r="V56" s="209">
        <v>512.89914699999997</v>
      </c>
      <c r="W56" s="117"/>
    </row>
    <row r="57" spans="2:23" x14ac:dyDescent="0.25">
      <c r="B57" s="124"/>
      <c r="F57" s="239" t="s">
        <v>29</v>
      </c>
      <c r="G57" s="240"/>
      <c r="H57" s="241"/>
      <c r="I57" s="164" t="s">
        <v>18</v>
      </c>
      <c r="J57" s="164"/>
      <c r="K57" s="164" t="s">
        <v>30</v>
      </c>
      <c r="L57" s="164" t="s">
        <v>31</v>
      </c>
      <c r="M57" s="164"/>
      <c r="N57" s="164" t="s">
        <v>32</v>
      </c>
      <c r="S57" s="125"/>
      <c r="U57" s="67" t="s">
        <v>48</v>
      </c>
      <c r="V57" s="209">
        <v>41.555896000000004</v>
      </c>
      <c r="W57" s="117"/>
    </row>
    <row r="58" spans="2:23" x14ac:dyDescent="0.25">
      <c r="B58" s="124"/>
      <c r="F58" s="68" t="s">
        <v>53</v>
      </c>
      <c r="G58" s="68"/>
      <c r="H58" s="68"/>
      <c r="I58" s="78">
        <f>+('1. Áncash'!I80+'2. Apurímac'!I80+'3. Ayacucho'!I80+'4. Huancavelica'!I80+'5. Huánuco'!I80+'6. Ica'!I80+'7. Junín'!I80+'8. Pasco'!I80)/1000</f>
        <v>69.143304000000001</v>
      </c>
      <c r="J58" s="106"/>
      <c r="K58" s="100">
        <f>+I58/I$60</f>
        <v>0.30339699985245544</v>
      </c>
      <c r="L58" s="78">
        <f>+('1. Áncash'!L80+'2. Apurímac'!L80+'3. Ayacucho'!L80+'4. Huancavelica'!L80+'5. Huánuco'!L80+'6. Ica'!L80+'7. Junín'!L80+'8. Pasco'!L80)/1000</f>
        <v>38.681666</v>
      </c>
      <c r="M58" s="78"/>
      <c r="N58" s="77">
        <f>+L58/I58</f>
        <v>0.55944196707753513</v>
      </c>
      <c r="S58" s="125"/>
      <c r="U58" s="67"/>
      <c r="V58" s="67"/>
    </row>
    <row r="59" spans="2:23" x14ac:dyDescent="0.25">
      <c r="B59" s="124"/>
      <c r="F59" s="68" t="s">
        <v>54</v>
      </c>
      <c r="G59" s="68"/>
      <c r="H59" s="68"/>
      <c r="I59" s="78">
        <f>+('1. Áncash'!I81+'2. Apurímac'!I81+'3. Ayacucho'!I81+'4. Huancavelica'!I81+'5. Huánuco'!I81+'6. Ica'!I81+'7. Junín'!I81+'8. Pasco'!I81)/1000</f>
        <v>158.75382099999996</v>
      </c>
      <c r="J59" s="106"/>
      <c r="K59" s="77">
        <f t="shared" ref="K59:K60" si="7">+I59/I$60</f>
        <v>0.69660300014754462</v>
      </c>
      <c r="L59" s="78">
        <f>+('1. Áncash'!L81+'2. Apurímac'!L81+'3. Ayacucho'!L81+'4. Huancavelica'!L81+'5. Huánuco'!L81+'6. Ica'!L81+'7. Junín'!L81+'8. Pasco'!L81)/1000</f>
        <v>138.69780799999998</v>
      </c>
      <c r="M59" s="78"/>
      <c r="N59" s="77">
        <f t="shared" ref="N59" si="8">+L59/I59</f>
        <v>0.87366595100725175</v>
      </c>
      <c r="S59" s="125"/>
    </row>
    <row r="60" spans="2:23" x14ac:dyDescent="0.25">
      <c r="B60" s="124"/>
      <c r="F60" s="225" t="s">
        <v>24</v>
      </c>
      <c r="G60" s="237"/>
      <c r="H60" s="226"/>
      <c r="I60" s="217">
        <f>SUM(I58:I59)</f>
        <v>227.89712499999996</v>
      </c>
      <c r="J60" s="217"/>
      <c r="K60" s="218">
        <f t="shared" si="7"/>
        <v>1</v>
      </c>
      <c r="L60" s="217">
        <f>SUM(L58:L59)</f>
        <v>177.37947399999999</v>
      </c>
      <c r="M60" s="167"/>
      <c r="N60" s="87">
        <f>+L60/I60</f>
        <v>0.77833133700128954</v>
      </c>
      <c r="S60" s="125"/>
    </row>
    <row r="61" spans="2:23" ht="12" customHeight="1" x14ac:dyDescent="0.25">
      <c r="B61" s="124"/>
      <c r="F61" s="40" t="s">
        <v>25</v>
      </c>
      <c r="G61" s="56"/>
      <c r="H61" s="56"/>
      <c r="I61" s="56"/>
      <c r="J61" s="56"/>
      <c r="K61" s="56"/>
      <c r="L61" s="56"/>
      <c r="M61" s="56"/>
      <c r="N61" s="56"/>
      <c r="S61" s="125"/>
    </row>
    <row r="62" spans="2:23" ht="12" customHeight="1" x14ac:dyDescent="0.25">
      <c r="B62" s="124"/>
      <c r="F62" s="43" t="s">
        <v>26</v>
      </c>
      <c r="G62" s="46"/>
      <c r="H62" s="46"/>
      <c r="I62" s="46"/>
      <c r="J62" s="46"/>
      <c r="K62" s="46"/>
      <c r="L62" s="46"/>
      <c r="M62" s="46"/>
      <c r="N62" s="46"/>
      <c r="S62" s="125"/>
    </row>
    <row r="63" spans="2:23" x14ac:dyDescent="0.25">
      <c r="B63" s="124"/>
      <c r="F63" s="46"/>
      <c r="G63" s="46"/>
      <c r="H63" s="46"/>
      <c r="I63" s="46"/>
      <c r="J63" s="46"/>
      <c r="K63" s="46"/>
      <c r="L63" s="46"/>
      <c r="M63" s="46"/>
      <c r="N63" s="46"/>
      <c r="S63" s="125"/>
    </row>
    <row r="64" spans="2:23" x14ac:dyDescent="0.25">
      <c r="B64" s="124"/>
      <c r="F64" s="46"/>
      <c r="G64" s="46"/>
      <c r="H64" s="46"/>
      <c r="I64" s="46"/>
      <c r="J64" s="46"/>
      <c r="K64" s="46"/>
      <c r="L64" s="46"/>
      <c r="M64" s="46"/>
      <c r="N64" s="46"/>
      <c r="S64" s="125"/>
    </row>
    <row r="65" spans="2:28" ht="14.4" x14ac:dyDescent="0.25">
      <c r="B65" s="124"/>
      <c r="D65" s="227" t="s">
        <v>120</v>
      </c>
      <c r="E65" s="227"/>
      <c r="F65" s="227"/>
      <c r="G65" s="227"/>
      <c r="H65" s="227"/>
      <c r="I65" s="227"/>
      <c r="J65" s="227"/>
      <c r="K65" s="227"/>
      <c r="L65" s="227"/>
      <c r="M65" s="227"/>
      <c r="N65" s="227"/>
      <c r="O65" s="227"/>
      <c r="P65" s="227"/>
      <c r="Q65" s="227"/>
      <c r="S65" s="125"/>
      <c r="U65" s="67"/>
    </row>
    <row r="66" spans="2:28" ht="14.4" x14ac:dyDescent="0.3">
      <c r="B66" s="124"/>
      <c r="D66" s="163"/>
      <c r="E66" s="163"/>
      <c r="F66" s="231" t="s">
        <v>80</v>
      </c>
      <c r="G66" s="231"/>
      <c r="H66" s="231"/>
      <c r="I66" s="231"/>
      <c r="J66" s="231"/>
      <c r="K66" s="231"/>
      <c r="L66" s="231"/>
      <c r="M66" s="231"/>
      <c r="N66" s="231"/>
      <c r="O66" s="163"/>
      <c r="P66" s="163"/>
      <c r="Q66" s="163"/>
      <c r="S66" s="125"/>
      <c r="U66" s="40" t="s">
        <v>25</v>
      </c>
      <c r="V66" s="67"/>
      <c r="W66" s="67"/>
      <c r="X66" s="67"/>
      <c r="Y66" s="67"/>
      <c r="Z66" s="67"/>
      <c r="AA66" s="67"/>
    </row>
    <row r="67" spans="2:28" x14ac:dyDescent="0.25">
      <c r="B67" s="124"/>
      <c r="D67" s="232" t="s">
        <v>29</v>
      </c>
      <c r="E67" s="233"/>
      <c r="F67" s="236" t="s">
        <v>33</v>
      </c>
      <c r="G67" s="236"/>
      <c r="H67" s="236"/>
      <c r="I67" s="236" t="s">
        <v>34</v>
      </c>
      <c r="J67" s="236"/>
      <c r="K67" s="236"/>
      <c r="L67" s="236" t="s">
        <v>35</v>
      </c>
      <c r="M67" s="236"/>
      <c r="N67" s="236"/>
      <c r="O67" s="236" t="s">
        <v>24</v>
      </c>
      <c r="P67" s="236"/>
      <c r="Q67" s="236"/>
      <c r="S67" s="125"/>
      <c r="U67" s="43" t="s">
        <v>26</v>
      </c>
      <c r="V67" s="67"/>
      <c r="W67" s="67"/>
      <c r="X67" s="67"/>
      <c r="Y67" s="67"/>
      <c r="Z67" s="67"/>
      <c r="AA67" s="67"/>
    </row>
    <row r="68" spans="2:28" ht="14.4" x14ac:dyDescent="0.25">
      <c r="B68" s="124"/>
      <c r="D68" s="234"/>
      <c r="E68" s="235"/>
      <c r="F68" s="172" t="s">
        <v>18</v>
      </c>
      <c r="G68" s="172" t="s">
        <v>70</v>
      </c>
      <c r="H68" s="172" t="s">
        <v>32</v>
      </c>
      <c r="I68" s="172" t="s">
        <v>18</v>
      </c>
      <c r="J68" s="172" t="s">
        <v>70</v>
      </c>
      <c r="K68" s="172" t="s">
        <v>32</v>
      </c>
      <c r="L68" s="172" t="s">
        <v>18</v>
      </c>
      <c r="M68" s="172" t="s">
        <v>70</v>
      </c>
      <c r="N68" s="172" t="s">
        <v>32</v>
      </c>
      <c r="O68" s="172" t="s">
        <v>24</v>
      </c>
      <c r="P68" s="172" t="s">
        <v>70</v>
      </c>
      <c r="Q68" s="172" t="s">
        <v>32</v>
      </c>
      <c r="R68" s="53"/>
      <c r="S68" s="125"/>
      <c r="U68" s="227" t="s">
        <v>81</v>
      </c>
      <c r="V68" s="227"/>
      <c r="W68" s="227"/>
      <c r="X68" s="227"/>
      <c r="Y68" s="227"/>
      <c r="Z68" s="227"/>
      <c r="AA68" s="227"/>
    </row>
    <row r="69" spans="2:28" ht="14.4" x14ac:dyDescent="0.25">
      <c r="B69" s="124"/>
      <c r="D69" s="228" t="s">
        <v>23</v>
      </c>
      <c r="E69" s="229"/>
      <c r="F69" s="78">
        <f>+('1. Áncash'!F42+'2. Apurímac'!F42+'3. Ayacucho'!F42+'4. Huancavelica'!F42+'5. Huánuco'!F42+'6. Ica'!F42+'7. Junín'!F42+'8. Pasco'!F42)/1000</f>
        <v>219.20781600000001</v>
      </c>
      <c r="G69" s="78">
        <f>+('1. Áncash'!G42+'2. Apurímac'!G42+'3. Ayacucho'!G42+'4. Huancavelica'!G42+'5. Huánuco'!G42+'6. Ica'!G42+'7. Junín'!G42+'8. Pasco'!G42)/1000</f>
        <v>122.76846600000002</v>
      </c>
      <c r="H69" s="77">
        <f>+G69/F69</f>
        <v>0.56005514876349127</v>
      </c>
      <c r="I69" s="78">
        <f>+('1. Áncash'!I42+'2. Apurímac'!I42+'3. Ayacucho'!I42+'4. Huancavelica'!I42+'5. Huánuco'!I42+'6. Ica'!I42+'7. Junín'!I42+'8. Pasco'!I42)/1000</f>
        <v>0</v>
      </c>
      <c r="J69" s="78">
        <f>+('1. Áncash'!J42+'2. Apurímac'!J42+'3. Ayacucho'!J42+'4. Huancavelica'!J42+'5. Huánuco'!J42+'6. Ica'!J42+'7. Junín'!J42+'8. Pasco'!J42)/1000</f>
        <v>0</v>
      </c>
      <c r="K69" s="77" t="e">
        <f t="shared" ref="K69:K72" si="9">+J69/I69</f>
        <v>#DIV/0!</v>
      </c>
      <c r="L69" s="78">
        <f>+('1. Áncash'!L42+'2. Apurímac'!L42+'3. Ayacucho'!L42+'4. Huancavelica'!L42+'5. Huánuco'!L42+'6. Ica'!L42+'7. Junín'!L42+'8. Pasco'!L42)/1000</f>
        <v>0</v>
      </c>
      <c r="M69" s="78">
        <f>+('1. Áncash'!M42+'2. Apurímac'!M42+'3. Ayacucho'!M42+'4. Huancavelica'!M42+'5. Huánuco'!M42+'6. Ica'!M42+'7. Junín'!M42+'8. Pasco'!M42)/1000</f>
        <v>0</v>
      </c>
      <c r="N69" s="77" t="e">
        <f t="shared" ref="N69:N72" si="10">+M69/L69</f>
        <v>#DIV/0!</v>
      </c>
      <c r="O69" s="78">
        <f>+('1. Áncash'!O42+'2. Apurímac'!O42+'3. Ayacucho'!O42+'4. Huancavelica'!O42+'5. Huánuco'!O42+'6. Ica'!O42+'7. Junín'!O42+'8. Pasco'!O42)/1000</f>
        <v>219.20781600000001</v>
      </c>
      <c r="P69" s="78">
        <f>+('1. Áncash'!P42+'2. Apurímac'!P42+'3. Ayacucho'!P42+'4. Huancavelica'!P42+'5. Huánuco'!P42+'6. Ica'!P42+'7. Junín'!P42+'8. Pasco'!P42)/1000</f>
        <v>122.76846600000002</v>
      </c>
      <c r="Q69" s="77">
        <f t="shared" ref="Q69:Q72" si="11">+P69/O69</f>
        <v>0.56005514876349127</v>
      </c>
      <c r="R69" s="53"/>
      <c r="S69" s="125"/>
      <c r="U69" s="227" t="s">
        <v>129</v>
      </c>
      <c r="V69" s="227"/>
      <c r="W69" s="227"/>
      <c r="X69" s="227"/>
      <c r="Y69" s="227"/>
      <c r="Z69" s="227"/>
      <c r="AA69" s="227"/>
    </row>
    <row r="70" spans="2:28" ht="14.4" x14ac:dyDescent="0.3">
      <c r="B70" s="124"/>
      <c r="D70" s="228" t="s">
        <v>21</v>
      </c>
      <c r="E70" s="229"/>
      <c r="F70" s="78">
        <f>+('1. Áncash'!F43+'2. Apurímac'!F43+'3. Ayacucho'!F43+'4. Huancavelica'!F43+'5. Huánuco'!F43+'6. Ica'!F43+'7. Junín'!F43+'8. Pasco'!F43)/1000</f>
        <v>583.82371199999989</v>
      </c>
      <c r="G70" s="78">
        <f>+('1. Áncash'!G43+'2. Apurímac'!G43+'3. Ayacucho'!G43+'4. Huancavelica'!G43+'5. Huánuco'!G43+'6. Ica'!G43+'7. Junín'!G43+'8. Pasco'!G43)/1000</f>
        <v>371.280416</v>
      </c>
      <c r="H70" s="77">
        <f t="shared" ref="H70:H72" si="12">+G70/F70</f>
        <v>0.6359461055942861</v>
      </c>
      <c r="I70" s="78">
        <f>+('1. Áncash'!I43+'2. Apurímac'!I43+'3. Ayacucho'!I43+'4. Huancavelica'!I43+'5. Huánuco'!I43+'6. Ica'!I43+'7. Junín'!I43+'8. Pasco'!I43)/1000</f>
        <v>9.9004300000000001</v>
      </c>
      <c r="J70" s="78">
        <f>+('1. Áncash'!J43+'2. Apurímac'!J43+'3. Ayacucho'!J43+'4. Huancavelica'!J43+'5. Huánuco'!J43+'6. Ica'!J43+'7. Junín'!J43+'8. Pasco'!J43)/1000</f>
        <v>8.8081640000000014</v>
      </c>
      <c r="K70" s="77">
        <f t="shared" si="9"/>
        <v>0.88967489290869195</v>
      </c>
      <c r="L70" s="78">
        <f>+('1. Áncash'!L43+'2. Apurímac'!L43+'3. Ayacucho'!L43+'4. Huancavelica'!L43+'5. Huánuco'!L43+'6. Ica'!L43+'7. Junín'!L43+'8. Pasco'!L43)/1000</f>
        <v>2.0762380000000005</v>
      </c>
      <c r="M70" s="78">
        <f>+('1. Áncash'!M43+'2. Apurímac'!M43+'3. Ayacucho'!M43+'4. Huancavelica'!M43+'5. Huánuco'!M43+'6. Ica'!M43+'7. Junín'!M43+'8. Pasco'!M43)/1000</f>
        <v>1.8375430000000001</v>
      </c>
      <c r="N70" s="77">
        <f t="shared" si="10"/>
        <v>0.88503485631223378</v>
      </c>
      <c r="O70" s="78">
        <f>+('1. Áncash'!O43+'2. Apurímac'!O43+'3. Ayacucho'!O43+'4. Huancavelica'!O43+'5. Huánuco'!O43+'6. Ica'!O43+'7. Junín'!O43+'8. Pasco'!O43)/1000</f>
        <v>595.80038000000002</v>
      </c>
      <c r="P70" s="78">
        <f>+('1. Áncash'!P43+'2. Apurímac'!P43+'3. Ayacucho'!P43+'4. Huancavelica'!P43+'5. Huánuco'!P43+'6. Ica'!P43+'7. Junín'!P43+'8. Pasco'!P43)/1000</f>
        <v>381.92612300000002</v>
      </c>
      <c r="Q70" s="77">
        <f t="shared" si="11"/>
        <v>0.6410303447607737</v>
      </c>
      <c r="R70" s="53"/>
      <c r="S70" s="125"/>
      <c r="U70" s="230" t="s">
        <v>68</v>
      </c>
      <c r="V70" s="230"/>
      <c r="W70" s="230"/>
      <c r="X70" s="230"/>
      <c r="Y70" s="230"/>
      <c r="Z70" s="230"/>
      <c r="AA70" s="230"/>
      <c r="AB70" s="39"/>
    </row>
    <row r="71" spans="2:28" x14ac:dyDescent="0.25">
      <c r="B71" s="124"/>
      <c r="D71" s="228" t="s">
        <v>22</v>
      </c>
      <c r="E71" s="229"/>
      <c r="F71" s="78">
        <f>+('1. Áncash'!F44+'2. Apurímac'!F44+'3. Ayacucho'!F44+'4. Huancavelica'!F44+'5. Huánuco'!F44+'6. Ica'!F44+'7. Junín'!F44+'8. Pasco'!F44)/1000</f>
        <v>86.221180000000004</v>
      </c>
      <c r="G71" s="78">
        <f>+('1. Áncash'!G44+'2. Apurímac'!G44+'3. Ayacucho'!G44+'4. Huancavelica'!G44+'5. Huánuco'!G44+'6. Ica'!G44+'7. Junín'!G44+'8. Pasco'!G44)/1000</f>
        <v>46.773665000000001</v>
      </c>
      <c r="H71" s="77">
        <f t="shared" si="12"/>
        <v>0.5424846308064909</v>
      </c>
      <c r="I71" s="78">
        <f>+('1. Áncash'!I44+'2. Apurímac'!I44+'3. Ayacucho'!I44+'4. Huancavelica'!I44+'5. Huánuco'!I44+'6. Ica'!I44+'7. Junín'!I44+'8. Pasco'!I44)/1000</f>
        <v>37.046425999999997</v>
      </c>
      <c r="J71" s="78">
        <f>+('1. Áncash'!J44+'2. Apurímac'!J44+'3. Ayacucho'!J44+'4. Huancavelica'!J44+'5. Huánuco'!J44+'6. Ica'!J44+'7. Junín'!J44+'8. Pasco'!J44)/1000</f>
        <v>25.437803000000002</v>
      </c>
      <c r="K71" s="79">
        <f t="shared" si="9"/>
        <v>0.68664661470987798</v>
      </c>
      <c r="L71" s="78">
        <f>+('1. Áncash'!L44+'2. Apurímac'!L44+'3. Ayacucho'!L44+'4. Huancavelica'!L44+'5. Huánuco'!L44+'6. Ica'!L44+'7. Junín'!L44+'8. Pasco'!L44)/1000</f>
        <v>3.1015010000000003</v>
      </c>
      <c r="M71" s="78">
        <f>+('1. Áncash'!M44+'2. Apurímac'!M44+'3. Ayacucho'!M44+'4. Huancavelica'!M44+'5. Huánuco'!M44+'6. Ica'!M44+'7. Junín'!M44+'8. Pasco'!M44)/1000</f>
        <v>1.012445</v>
      </c>
      <c r="N71" s="79">
        <f t="shared" si="10"/>
        <v>0.32643710255131303</v>
      </c>
      <c r="O71" s="78">
        <f>+('1. Áncash'!O44+'2. Apurímac'!O44+'3. Ayacucho'!O44+'4. Huancavelica'!O44+'5. Huánuco'!O44+'6. Ica'!O44+'7. Junín'!O44+'8. Pasco'!O44)/1000</f>
        <v>126.369107</v>
      </c>
      <c r="P71" s="78">
        <f>+('1. Áncash'!P44+'2. Apurímac'!P44+'3. Ayacucho'!P44+'4. Huancavelica'!P44+'5. Huánuco'!P44+'6. Ica'!P44+'7. Junín'!P44+'8. Pasco'!P44)/1000</f>
        <v>73.223912999999982</v>
      </c>
      <c r="Q71" s="77">
        <f t="shared" si="11"/>
        <v>0.57944472931980107</v>
      </c>
      <c r="R71" s="53"/>
      <c r="S71" s="125"/>
      <c r="U71" s="67"/>
      <c r="V71" s="67"/>
      <c r="W71" s="67"/>
      <c r="X71" s="67"/>
      <c r="Y71" s="67"/>
      <c r="Z71" s="67"/>
      <c r="AA71" s="67"/>
      <c r="AB71" s="39"/>
    </row>
    <row r="72" spans="2:28" x14ac:dyDescent="0.25">
      <c r="B72" s="124"/>
      <c r="D72" s="225" t="s">
        <v>24</v>
      </c>
      <c r="E72" s="226"/>
      <c r="F72" s="65">
        <f>SUM(F69:F71)</f>
        <v>889.25270799999987</v>
      </c>
      <c r="G72" s="65">
        <f>SUM(G69:G71)</f>
        <v>540.8225470000001</v>
      </c>
      <c r="H72" s="87">
        <f t="shared" si="12"/>
        <v>0.60817644088636291</v>
      </c>
      <c r="I72" s="65">
        <f t="shared" ref="I72:J72" si="13">SUM(I69:I71)</f>
        <v>46.946855999999997</v>
      </c>
      <c r="J72" s="65">
        <f t="shared" si="13"/>
        <v>34.245967000000007</v>
      </c>
      <c r="K72" s="87">
        <f t="shared" si="9"/>
        <v>0.72946241597094408</v>
      </c>
      <c r="L72" s="65">
        <f t="shared" ref="L72:M72" si="14">SUM(L69:L71)</f>
        <v>5.1777390000000008</v>
      </c>
      <c r="M72" s="65">
        <f t="shared" si="14"/>
        <v>2.8499880000000002</v>
      </c>
      <c r="N72" s="87">
        <f t="shared" si="10"/>
        <v>0.55043098927929734</v>
      </c>
      <c r="O72" s="65">
        <f t="shared" ref="O72" si="15">SUM(O69:O71)</f>
        <v>941.37730299999998</v>
      </c>
      <c r="P72" s="65">
        <f t="shared" ref="P72" si="16">SUM(P69:P71)</f>
        <v>577.91850199999999</v>
      </c>
      <c r="Q72" s="87">
        <f t="shared" si="11"/>
        <v>0.6139074100876214</v>
      </c>
      <c r="S72" s="125"/>
      <c r="U72" s="67"/>
      <c r="V72" s="67"/>
      <c r="W72" s="67"/>
      <c r="X72" s="67"/>
      <c r="Y72" s="67"/>
      <c r="Z72" s="67"/>
      <c r="AA72" s="67"/>
    </row>
    <row r="73" spans="2:28" ht="12" customHeight="1" x14ac:dyDescent="0.25">
      <c r="B73" s="124"/>
      <c r="D73" s="89" t="s">
        <v>56</v>
      </c>
      <c r="E73" s="144"/>
      <c r="F73" s="144"/>
      <c r="G73" s="144"/>
      <c r="H73" s="144"/>
      <c r="I73" s="144"/>
      <c r="J73" s="144"/>
      <c r="K73" s="144"/>
      <c r="L73" s="144"/>
      <c r="M73" s="144"/>
      <c r="N73" s="144"/>
      <c r="O73" s="144"/>
      <c r="P73" s="144"/>
      <c r="Q73" s="144"/>
      <c r="S73" s="125"/>
      <c r="U73" s="67"/>
      <c r="V73" s="67"/>
      <c r="W73" s="67"/>
      <c r="X73" s="67"/>
      <c r="Y73" s="67"/>
      <c r="Z73" s="67"/>
      <c r="AA73" s="67"/>
    </row>
    <row r="74" spans="2:28" ht="12" customHeight="1" x14ac:dyDescent="0.25">
      <c r="B74" s="124"/>
      <c r="D74" s="40" t="s">
        <v>25</v>
      </c>
      <c r="F74" s="115"/>
      <c r="G74" s="115"/>
      <c r="H74" s="46"/>
      <c r="I74" s="115"/>
      <c r="J74" s="115"/>
      <c r="K74" s="46"/>
      <c r="L74" s="115"/>
      <c r="M74" s="115"/>
      <c r="N74" s="46"/>
      <c r="S74" s="125"/>
      <c r="U74" s="89"/>
      <c r="V74" s="89"/>
      <c r="W74" s="89"/>
      <c r="X74" s="89"/>
      <c r="Y74" s="89"/>
      <c r="Z74" s="67"/>
      <c r="AA74" s="67"/>
    </row>
    <row r="75" spans="2:28" ht="12" customHeight="1" x14ac:dyDescent="0.25">
      <c r="B75" s="145"/>
      <c r="C75" s="116"/>
      <c r="D75" s="43" t="s">
        <v>26</v>
      </c>
      <c r="E75" s="116"/>
      <c r="F75" s="116"/>
      <c r="G75" s="116"/>
      <c r="H75" s="116"/>
      <c r="I75" s="116"/>
      <c r="J75" s="116"/>
      <c r="K75" s="116"/>
      <c r="L75" s="116"/>
      <c r="M75" s="116"/>
      <c r="N75" s="116"/>
      <c r="O75" s="116"/>
      <c r="P75" s="116"/>
      <c r="Q75" s="116"/>
      <c r="R75" s="116"/>
      <c r="S75" s="146"/>
      <c r="U75" s="67"/>
      <c r="V75" s="67"/>
      <c r="W75" s="67"/>
      <c r="X75" s="67"/>
      <c r="Y75" s="67"/>
      <c r="Z75" s="67"/>
      <c r="AA75" s="67"/>
    </row>
    <row r="76" spans="2:28" x14ac:dyDescent="0.25">
      <c r="U76" s="67"/>
      <c r="V76" s="67"/>
      <c r="W76" s="67"/>
      <c r="X76" s="67"/>
      <c r="Y76" s="67"/>
      <c r="Z76" s="67"/>
      <c r="AA76" s="67"/>
    </row>
    <row r="77" spans="2:28" ht="20.25" customHeight="1" x14ac:dyDescent="0.25">
      <c r="U77" s="67"/>
      <c r="V77" s="210" t="s">
        <v>82</v>
      </c>
      <c r="W77" s="210" t="s">
        <v>83</v>
      </c>
      <c r="X77" s="210" t="s">
        <v>84</v>
      </c>
      <c r="Y77" s="210" t="s">
        <v>35</v>
      </c>
      <c r="Z77" s="210" t="s">
        <v>85</v>
      </c>
      <c r="AA77" s="211"/>
    </row>
    <row r="78" spans="2:28" x14ac:dyDescent="0.25">
      <c r="U78" s="67"/>
      <c r="V78" s="212" t="s">
        <v>23</v>
      </c>
      <c r="W78" s="213">
        <v>0.56005514876349127</v>
      </c>
      <c r="X78" s="213"/>
      <c r="Y78" s="213"/>
      <c r="Z78" s="213">
        <v>0.56005514876349127</v>
      </c>
      <c r="AA78" s="91"/>
    </row>
    <row r="79" spans="2:28" x14ac:dyDescent="0.25">
      <c r="U79" s="67"/>
      <c r="V79" s="212" t="s">
        <v>21</v>
      </c>
      <c r="W79" s="213">
        <v>0.6359461055942861</v>
      </c>
      <c r="X79" s="213">
        <v>0.88967489290869195</v>
      </c>
      <c r="Y79" s="213">
        <v>0.88503485631223378</v>
      </c>
      <c r="Z79" s="213">
        <v>0.6410303447607737</v>
      </c>
      <c r="AA79" s="91"/>
    </row>
    <row r="80" spans="2:28" x14ac:dyDescent="0.25">
      <c r="I80" s="117"/>
      <c r="J80" s="117"/>
      <c r="U80" s="67"/>
      <c r="V80" s="212" t="s">
        <v>22</v>
      </c>
      <c r="W80" s="213">
        <v>0.5424846308064909</v>
      </c>
      <c r="X80" s="213">
        <v>0.68664661470987798</v>
      </c>
      <c r="Y80" s="213">
        <v>0.32643710255131303</v>
      </c>
      <c r="Z80" s="213">
        <v>0.57944472931980107</v>
      </c>
      <c r="AA80" s="67"/>
    </row>
    <row r="81" spans="9:27" x14ac:dyDescent="0.25">
      <c r="I81" s="117"/>
      <c r="J81" s="117"/>
      <c r="U81" s="67"/>
      <c r="V81" s="67"/>
      <c r="W81" s="67"/>
      <c r="X81" s="67"/>
      <c r="Y81" s="67"/>
      <c r="Z81" s="67"/>
      <c r="AA81" s="67"/>
    </row>
    <row r="82" spans="9:27" x14ac:dyDescent="0.25">
      <c r="I82" s="117"/>
      <c r="J82" s="117"/>
      <c r="U82" s="67"/>
      <c r="V82" s="67"/>
      <c r="W82" s="67"/>
      <c r="X82" s="67"/>
      <c r="Y82" s="67"/>
      <c r="Z82" s="67"/>
      <c r="AA82" s="67"/>
    </row>
    <row r="83" spans="9:27" x14ac:dyDescent="0.25">
      <c r="I83" s="117"/>
      <c r="J83" s="117"/>
      <c r="U83" s="67"/>
      <c r="V83" s="67"/>
      <c r="W83" s="67"/>
      <c r="X83" s="67"/>
      <c r="Y83" s="67"/>
      <c r="Z83" s="67"/>
      <c r="AA83" s="67"/>
    </row>
    <row r="84" spans="9:27" x14ac:dyDescent="0.25">
      <c r="I84" s="117"/>
      <c r="J84" s="117"/>
      <c r="U84" s="67"/>
      <c r="V84" s="67"/>
      <c r="W84" s="67"/>
      <c r="X84" s="67"/>
      <c r="Y84" s="67"/>
      <c r="Z84" s="67"/>
      <c r="AA84" s="67"/>
    </row>
    <row r="85" spans="9:27" x14ac:dyDescent="0.25">
      <c r="U85" s="206" t="s">
        <v>126</v>
      </c>
      <c r="V85" s="67"/>
      <c r="W85" s="67"/>
      <c r="X85" s="67"/>
      <c r="Y85" s="67"/>
      <c r="Z85" s="67"/>
      <c r="AA85" s="67"/>
    </row>
    <row r="86" spans="9:27" x14ac:dyDescent="0.25">
      <c r="U86" s="40" t="s">
        <v>25</v>
      </c>
      <c r="V86" s="67"/>
      <c r="W86" s="67"/>
      <c r="X86" s="67"/>
      <c r="Y86" s="67"/>
      <c r="Z86" s="67"/>
      <c r="AA86" s="67"/>
    </row>
    <row r="87" spans="9:27" ht="11.1" customHeight="1" x14ac:dyDescent="0.25">
      <c r="U87" s="43" t="s">
        <v>26</v>
      </c>
      <c r="V87" s="67"/>
      <c r="W87" s="67"/>
      <c r="X87" s="67"/>
      <c r="Y87" s="67"/>
      <c r="Z87" s="67"/>
      <c r="AA87" s="67"/>
    </row>
    <row r="88" spans="9:27" ht="11.1" customHeight="1" x14ac:dyDescent="0.25">
      <c r="U88" s="67"/>
      <c r="V88" s="67"/>
      <c r="W88" s="67"/>
      <c r="X88" s="67"/>
      <c r="Y88" s="67"/>
      <c r="Z88" s="67"/>
      <c r="AA88" s="67"/>
    </row>
    <row r="89" spans="9:27" ht="11.1" customHeight="1" x14ac:dyDescent="0.25">
      <c r="U89" s="67"/>
      <c r="V89" s="67"/>
      <c r="W89" s="67"/>
      <c r="X89" s="67"/>
      <c r="Y89" s="67"/>
      <c r="Z89" s="67"/>
      <c r="AA89" s="67"/>
    </row>
    <row r="90" spans="9:27" x14ac:dyDescent="0.25">
      <c r="U90" s="67"/>
      <c r="V90" s="67"/>
      <c r="W90" s="67"/>
      <c r="X90" s="67"/>
      <c r="Y90" s="67"/>
      <c r="Z90" s="67"/>
      <c r="AA90" s="67"/>
    </row>
    <row r="91" spans="9:27" x14ac:dyDescent="0.25">
      <c r="U91" s="67"/>
      <c r="V91" s="67"/>
      <c r="W91" s="67"/>
      <c r="X91" s="67"/>
      <c r="Y91" s="67"/>
      <c r="Z91" s="67"/>
      <c r="AA91" s="67"/>
    </row>
  </sheetData>
  <sortState xmlns:xlrd2="http://schemas.microsoft.com/office/spreadsheetml/2017/richdata2" ref="V12:Z19">
    <sortCondition descending="1" ref="W12:W19"/>
  </sortState>
  <mergeCells count="39">
    <mergeCell ref="C28:R29"/>
    <mergeCell ref="E12:O12"/>
    <mergeCell ref="R13:R14"/>
    <mergeCell ref="S13:S14"/>
    <mergeCell ref="U4:AA4"/>
    <mergeCell ref="U5:AA5"/>
    <mergeCell ref="C7:R7"/>
    <mergeCell ref="C8:R9"/>
    <mergeCell ref="E11:O11"/>
    <mergeCell ref="E13:F14"/>
    <mergeCell ref="H13:K13"/>
    <mergeCell ref="L13:O13"/>
    <mergeCell ref="U26:AA26"/>
    <mergeCell ref="U27:AA27"/>
    <mergeCell ref="F60:H60"/>
    <mergeCell ref="E31:O31"/>
    <mergeCell ref="F32:N32"/>
    <mergeCell ref="E43:O43"/>
    <mergeCell ref="F44:N44"/>
    <mergeCell ref="F45:H45"/>
    <mergeCell ref="U47:AA47"/>
    <mergeCell ref="F50:H50"/>
    <mergeCell ref="E55:O55"/>
    <mergeCell ref="F56:N56"/>
    <mergeCell ref="F57:H57"/>
    <mergeCell ref="D65:Q65"/>
    <mergeCell ref="F66:N66"/>
    <mergeCell ref="D67:E68"/>
    <mergeCell ref="F67:H67"/>
    <mergeCell ref="I67:K67"/>
    <mergeCell ref="L67:N67"/>
    <mergeCell ref="O67:Q67"/>
    <mergeCell ref="D72:E72"/>
    <mergeCell ref="U68:AA68"/>
    <mergeCell ref="D69:E69"/>
    <mergeCell ref="U69:AA69"/>
    <mergeCell ref="D70:E70"/>
    <mergeCell ref="U70:AA70"/>
    <mergeCell ref="D71:E7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491BE-B2F1-43F0-A85B-865D70669873}">
  <dimension ref="A1:T85"/>
  <sheetViews>
    <sheetView zoomScale="85" zoomScaleNormal="85" workbookViewId="0">
      <selection activeCell="K19" sqref="K19"/>
    </sheetView>
  </sheetViews>
  <sheetFormatPr defaultColWidth="0" defaultRowHeight="12" x14ac:dyDescent="0.25"/>
  <cols>
    <col min="1" max="2" width="11.6640625" style="26" customWidth="1"/>
    <col min="3" max="3" width="19.33203125" style="26" customWidth="1"/>
    <col min="4" max="4" width="16.44140625" style="26" customWidth="1"/>
    <col min="5" max="5" width="11.6640625" style="26" customWidth="1"/>
    <col min="6" max="6" width="14" style="26" customWidth="1"/>
    <col min="7" max="7" width="12.5546875" style="26" hidden="1" customWidth="1"/>
    <col min="8" max="8" width="13.33203125" style="26" customWidth="1"/>
    <col min="9" max="9" width="11.6640625" style="26" customWidth="1"/>
    <col min="10" max="10" width="11.6640625" style="26" hidden="1" customWidth="1"/>
    <col min="11" max="12" width="11.6640625" style="26" customWidth="1"/>
    <col min="13" max="13" width="11.6640625" style="26" hidden="1" customWidth="1"/>
    <col min="14" max="14" width="12.88671875" style="26" customWidth="1"/>
    <col min="15" max="20" width="11.6640625" style="26" customWidth="1"/>
    <col min="21" max="16384" width="11.44140625" style="26" hidden="1"/>
  </cols>
  <sheetData>
    <row r="1" spans="2:19" ht="9" customHeight="1" x14ac:dyDescent="0.3">
      <c r="C1" s="27"/>
      <c r="D1" s="27"/>
    </row>
    <row r="2" spans="2:19" x14ac:dyDescent="0.25">
      <c r="B2" s="267" t="s">
        <v>13</v>
      </c>
      <c r="C2" s="267"/>
      <c r="D2" s="267"/>
      <c r="E2" s="267"/>
      <c r="F2" s="267"/>
      <c r="G2" s="267"/>
      <c r="H2" s="267"/>
      <c r="I2" s="267"/>
      <c r="J2" s="267"/>
      <c r="K2" s="267"/>
      <c r="L2" s="267"/>
      <c r="M2" s="267"/>
      <c r="N2" s="267"/>
      <c r="O2" s="267"/>
      <c r="P2" s="267"/>
      <c r="Q2" s="267"/>
      <c r="R2" s="267"/>
      <c r="S2" s="267"/>
    </row>
    <row r="3" spans="2:19" x14ac:dyDescent="0.25">
      <c r="B3" s="267"/>
      <c r="C3" s="267"/>
      <c r="D3" s="267"/>
      <c r="E3" s="267"/>
      <c r="F3" s="267"/>
      <c r="G3" s="267"/>
      <c r="H3" s="267"/>
      <c r="I3" s="267"/>
      <c r="J3" s="267"/>
      <c r="K3" s="267"/>
      <c r="L3" s="267"/>
      <c r="M3" s="267"/>
      <c r="N3" s="267"/>
      <c r="O3" s="267"/>
      <c r="P3" s="267"/>
      <c r="Q3" s="267"/>
      <c r="R3" s="267"/>
      <c r="S3" s="267"/>
    </row>
    <row r="4" spans="2:19" x14ac:dyDescent="0.25">
      <c r="B4" s="28"/>
      <c r="H4" s="28"/>
      <c r="O4" s="28"/>
      <c r="P4" s="28"/>
    </row>
    <row r="5" spans="2:19" x14ac:dyDescent="0.25">
      <c r="B5" s="28"/>
      <c r="H5" s="28"/>
      <c r="O5" s="28"/>
      <c r="P5" s="28"/>
    </row>
    <row r="7" spans="2:19" x14ac:dyDescent="0.25">
      <c r="B7" s="29"/>
      <c r="C7" s="30"/>
      <c r="D7" s="30"/>
      <c r="E7" s="30"/>
      <c r="F7" s="30"/>
      <c r="G7" s="30"/>
      <c r="H7" s="30"/>
      <c r="I7" s="30"/>
      <c r="J7" s="30"/>
      <c r="K7" s="30"/>
      <c r="L7" s="30"/>
      <c r="M7" s="30"/>
      <c r="N7" s="30"/>
      <c r="O7" s="30"/>
      <c r="P7" s="30"/>
      <c r="Q7" s="30"/>
      <c r="R7" s="30"/>
      <c r="S7" s="31"/>
    </row>
    <row r="8" spans="2:19" x14ac:dyDescent="0.25">
      <c r="B8" s="32"/>
      <c r="C8" s="252" t="s">
        <v>14</v>
      </c>
      <c r="D8" s="252"/>
      <c r="E8" s="252"/>
      <c r="F8" s="252"/>
      <c r="G8" s="252"/>
      <c r="H8" s="252"/>
      <c r="I8" s="252"/>
      <c r="J8" s="252"/>
      <c r="K8" s="252"/>
      <c r="L8" s="252"/>
      <c r="M8" s="252"/>
      <c r="N8" s="252"/>
      <c r="O8" s="252"/>
      <c r="P8" s="252"/>
      <c r="Q8" s="252"/>
      <c r="R8" s="252"/>
      <c r="S8" s="33"/>
    </row>
    <row r="9" spans="2:19" x14ac:dyDescent="0.25">
      <c r="B9" s="32"/>
      <c r="C9" s="34"/>
      <c r="D9" s="34"/>
      <c r="E9" s="34"/>
      <c r="F9" s="34"/>
      <c r="G9" s="34"/>
      <c r="H9" s="34"/>
      <c r="I9" s="34"/>
      <c r="J9" s="34"/>
      <c r="K9" s="34"/>
      <c r="L9" s="34"/>
      <c r="M9" s="34"/>
      <c r="N9" s="34"/>
      <c r="O9" s="34"/>
      <c r="P9" s="34"/>
      <c r="Q9" s="34"/>
      <c r="R9" s="34"/>
      <c r="S9" s="33"/>
    </row>
    <row r="10" spans="2:19" ht="19.5" customHeight="1" x14ac:dyDescent="0.25">
      <c r="B10" s="32"/>
      <c r="C10" s="249" t="s">
        <v>132</v>
      </c>
      <c r="D10" s="249"/>
      <c r="E10" s="249"/>
      <c r="F10" s="249"/>
      <c r="G10" s="249"/>
      <c r="H10" s="249"/>
      <c r="I10" s="249"/>
      <c r="J10" s="249"/>
      <c r="K10" s="249"/>
      <c r="L10" s="249"/>
      <c r="M10" s="249"/>
      <c r="N10" s="249"/>
      <c r="O10" s="249"/>
      <c r="P10" s="249"/>
      <c r="Q10" s="249"/>
      <c r="R10" s="249"/>
      <c r="S10" s="35"/>
    </row>
    <row r="11" spans="2:19" ht="19.5" customHeight="1" x14ac:dyDescent="0.25">
      <c r="B11" s="32"/>
      <c r="C11" s="249"/>
      <c r="D11" s="249"/>
      <c r="E11" s="249"/>
      <c r="F11" s="249"/>
      <c r="G11" s="249"/>
      <c r="H11" s="249"/>
      <c r="I11" s="249"/>
      <c r="J11" s="249"/>
      <c r="K11" s="249"/>
      <c r="L11" s="249"/>
      <c r="M11" s="249"/>
      <c r="N11" s="249"/>
      <c r="O11" s="249"/>
      <c r="P11" s="249"/>
      <c r="Q11" s="249"/>
      <c r="R11" s="249"/>
      <c r="S11" s="35"/>
    </row>
    <row r="12" spans="2:19" x14ac:dyDescent="0.25">
      <c r="B12" s="32"/>
      <c r="C12" s="36"/>
      <c r="D12" s="36"/>
      <c r="E12" s="36"/>
      <c r="O12" s="36"/>
      <c r="P12" s="36"/>
      <c r="Q12" s="36"/>
      <c r="R12" s="36"/>
      <c r="S12" s="35"/>
    </row>
    <row r="13" spans="2:19" ht="14.4" customHeight="1" x14ac:dyDescent="0.25">
      <c r="B13" s="32"/>
      <c r="C13" s="36"/>
      <c r="E13" s="268" t="s">
        <v>15</v>
      </c>
      <c r="F13" s="269"/>
      <c r="G13" s="269"/>
      <c r="H13" s="269"/>
      <c r="I13" s="269"/>
      <c r="J13" s="269"/>
      <c r="K13" s="269"/>
      <c r="L13" s="269"/>
      <c r="M13" s="269"/>
      <c r="N13" s="269"/>
      <c r="O13" s="269"/>
      <c r="P13" s="37"/>
      <c r="Q13" s="271" t="s">
        <v>55</v>
      </c>
      <c r="R13" s="271"/>
      <c r="S13" s="272"/>
    </row>
    <row r="14" spans="2:19" ht="16.5" customHeight="1" x14ac:dyDescent="0.25">
      <c r="B14" s="32"/>
      <c r="C14" s="36"/>
      <c r="E14" s="270" t="s">
        <v>16</v>
      </c>
      <c r="F14" s="270"/>
      <c r="G14" s="270"/>
      <c r="H14" s="270"/>
      <c r="I14" s="270"/>
      <c r="J14" s="270"/>
      <c r="K14" s="270"/>
      <c r="L14" s="270"/>
      <c r="M14" s="270"/>
      <c r="N14" s="270"/>
      <c r="O14" s="270"/>
      <c r="P14" s="38"/>
      <c r="Q14" s="271"/>
      <c r="R14" s="271"/>
      <c r="S14" s="272"/>
    </row>
    <row r="15" spans="2:19" ht="11.25" customHeight="1" x14ac:dyDescent="0.25">
      <c r="B15" s="32"/>
      <c r="E15" s="236" t="s">
        <v>17</v>
      </c>
      <c r="F15" s="236"/>
      <c r="G15" s="60"/>
      <c r="H15" s="236">
        <v>2020</v>
      </c>
      <c r="I15" s="236"/>
      <c r="J15" s="236"/>
      <c r="K15" s="236"/>
      <c r="L15" s="236">
        <v>2019</v>
      </c>
      <c r="M15" s="236"/>
      <c r="N15" s="236"/>
      <c r="O15" s="236"/>
      <c r="P15" s="61"/>
      <c r="Q15" s="271"/>
      <c r="R15" s="271"/>
      <c r="S15" s="272"/>
    </row>
    <row r="16" spans="2:19" ht="11.25" customHeight="1" x14ac:dyDescent="0.3">
      <c r="B16" s="32"/>
      <c r="E16" s="236"/>
      <c r="F16" s="236"/>
      <c r="G16" s="60"/>
      <c r="H16" s="60" t="s">
        <v>18</v>
      </c>
      <c r="I16" s="60" t="s">
        <v>19</v>
      </c>
      <c r="J16" s="60"/>
      <c r="K16" s="60" t="s">
        <v>20</v>
      </c>
      <c r="L16" s="60" t="s">
        <v>18</v>
      </c>
      <c r="M16" s="60"/>
      <c r="N16" s="60" t="s">
        <v>19</v>
      </c>
      <c r="O16" s="60" t="s">
        <v>20</v>
      </c>
      <c r="P16" s="214"/>
      <c r="R16" s="27"/>
      <c r="S16" s="33"/>
    </row>
    <row r="17" spans="2:19" ht="12" customHeight="1" x14ac:dyDescent="0.3">
      <c r="B17" s="32"/>
      <c r="D17" s="67"/>
      <c r="E17" s="228" t="s">
        <v>23</v>
      </c>
      <c r="F17" s="229"/>
      <c r="G17" s="68"/>
      <c r="H17" s="69">
        <v>84217.392999999996</v>
      </c>
      <c r="I17" s="69">
        <v>5768.7879999999996</v>
      </c>
      <c r="J17" s="69"/>
      <c r="K17" s="70">
        <v>6.8498771981697418E-2</v>
      </c>
      <c r="L17" s="69">
        <v>32714.227999999999</v>
      </c>
      <c r="M17" s="69"/>
      <c r="N17" s="69">
        <v>6412.9340000000002</v>
      </c>
      <c r="O17" s="70">
        <f>+N17/L17</f>
        <v>0.1960288960509782</v>
      </c>
      <c r="P17" s="215"/>
      <c r="Q17" s="67"/>
      <c r="R17" s="71">
        <f>(K17-O17)*100</f>
        <v>-12.753012406928077</v>
      </c>
      <c r="S17" s="33"/>
    </row>
    <row r="18" spans="2:19" ht="12" customHeight="1" x14ac:dyDescent="0.3">
      <c r="B18" s="32"/>
      <c r="C18" s="93"/>
      <c r="D18" s="67"/>
      <c r="E18" s="228" t="s">
        <v>21</v>
      </c>
      <c r="F18" s="229"/>
      <c r="G18" s="68"/>
      <c r="H18" s="69">
        <v>65964.398000000001</v>
      </c>
      <c r="I18" s="69">
        <v>33377.985999999997</v>
      </c>
      <c r="J18" s="69"/>
      <c r="K18" s="70">
        <v>0.50600000927773181</v>
      </c>
      <c r="L18" s="69">
        <v>31050.937999999998</v>
      </c>
      <c r="M18" s="69"/>
      <c r="N18" s="69">
        <v>22589.495999999999</v>
      </c>
      <c r="O18" s="70">
        <f t="shared" ref="O18:O20" si="0">+N18/L18</f>
        <v>0.72749802276504494</v>
      </c>
      <c r="P18" s="215"/>
      <c r="Q18" s="67"/>
      <c r="R18" s="71">
        <f>(K18-O18)*100</f>
        <v>-22.149801348731312</v>
      </c>
      <c r="S18" s="33"/>
    </row>
    <row r="19" spans="2:19" ht="12" customHeight="1" x14ac:dyDescent="0.3">
      <c r="B19" s="32"/>
      <c r="D19" s="67"/>
      <c r="E19" s="228" t="s">
        <v>22</v>
      </c>
      <c r="F19" s="229"/>
      <c r="G19" s="72"/>
      <c r="H19" s="69">
        <v>30251.205000000002</v>
      </c>
      <c r="I19" s="69">
        <v>15278.522999999999</v>
      </c>
      <c r="J19" s="69"/>
      <c r="K19" s="70">
        <v>0.50505502177516559</v>
      </c>
      <c r="L19" s="69">
        <v>30239.085999999999</v>
      </c>
      <c r="M19" s="69"/>
      <c r="N19" s="69">
        <v>13128.989</v>
      </c>
      <c r="O19" s="70">
        <f t="shared" si="0"/>
        <v>0.43417281196925067</v>
      </c>
      <c r="P19" s="215"/>
      <c r="Q19" s="67"/>
      <c r="R19" s="71">
        <f t="shared" ref="R19:R20" si="1">(K19-O19)*100</f>
        <v>7.0882209805914922</v>
      </c>
      <c r="S19" s="33"/>
    </row>
    <row r="20" spans="2:19" ht="12" customHeight="1" x14ac:dyDescent="0.3">
      <c r="B20" s="32"/>
      <c r="D20" s="67"/>
      <c r="E20" s="262" t="s">
        <v>24</v>
      </c>
      <c r="F20" s="263"/>
      <c r="G20" s="63"/>
      <c r="H20" s="64">
        <f>SUM(H17:H19)</f>
        <v>180432.99599999998</v>
      </c>
      <c r="I20" s="64">
        <f>SUM(I17:I19)</f>
        <v>54425.296999999999</v>
      </c>
      <c r="J20" s="65"/>
      <c r="K20" s="66">
        <f t="shared" ref="K20" si="2">+I20/H20</f>
        <v>0.30163716286127623</v>
      </c>
      <c r="L20" s="64">
        <f>SUM(L17:L19)</f>
        <v>94004.251999999993</v>
      </c>
      <c r="M20" s="64">
        <v>0</v>
      </c>
      <c r="N20" s="64">
        <f>SUM(N17:N19)</f>
        <v>42131.419000000002</v>
      </c>
      <c r="O20" s="66">
        <f t="shared" si="0"/>
        <v>0.44818631182768204</v>
      </c>
      <c r="P20" s="216"/>
      <c r="Q20" s="73"/>
      <c r="R20" s="71">
        <f t="shared" si="1"/>
        <v>-14.65491489664058</v>
      </c>
      <c r="S20" s="33"/>
    </row>
    <row r="21" spans="2:19" ht="12" customHeight="1" x14ac:dyDescent="0.3">
      <c r="B21" s="32"/>
      <c r="E21" s="40" t="s">
        <v>25</v>
      </c>
      <c r="F21" s="41"/>
      <c r="G21" s="41"/>
      <c r="H21" s="41"/>
      <c r="I21" s="41"/>
      <c r="J21" s="41"/>
      <c r="K21" s="41"/>
      <c r="L21" s="41"/>
      <c r="M21" s="41"/>
      <c r="N21" s="41"/>
      <c r="O21" s="41"/>
      <c r="P21" s="62"/>
      <c r="Q21" s="42"/>
      <c r="R21" s="27"/>
      <c r="S21" s="33"/>
    </row>
    <row r="22" spans="2:19" ht="12" customHeight="1" x14ac:dyDescent="0.3">
      <c r="B22" s="32"/>
      <c r="E22" s="43" t="s">
        <v>26</v>
      </c>
      <c r="F22" s="44"/>
      <c r="G22" s="44"/>
      <c r="H22" s="44"/>
      <c r="I22" s="45"/>
      <c r="J22" s="44"/>
      <c r="K22" s="44"/>
      <c r="L22" s="44"/>
      <c r="M22" s="44"/>
      <c r="N22" s="44"/>
      <c r="O22" s="44"/>
      <c r="P22" s="46"/>
      <c r="Q22" s="42"/>
      <c r="R22" s="27"/>
      <c r="S22" s="33"/>
    </row>
    <row r="23" spans="2:19" x14ac:dyDescent="0.25">
      <c r="B23" s="32"/>
      <c r="C23" s="47"/>
      <c r="D23" s="47"/>
      <c r="E23" s="48"/>
      <c r="F23" s="47"/>
      <c r="G23" s="47"/>
      <c r="H23" s="47"/>
      <c r="I23" s="47"/>
      <c r="J23" s="47"/>
      <c r="K23" s="49"/>
      <c r="L23" s="47"/>
      <c r="M23" s="47"/>
      <c r="N23" s="47"/>
      <c r="O23" s="47"/>
      <c r="P23" s="47"/>
      <c r="Q23" s="47"/>
      <c r="R23" s="47"/>
      <c r="S23" s="33"/>
    </row>
    <row r="24" spans="2:19" x14ac:dyDescent="0.25">
      <c r="B24" s="32"/>
      <c r="S24" s="33"/>
    </row>
    <row r="25" spans="2:19" x14ac:dyDescent="0.25">
      <c r="B25" s="32"/>
      <c r="S25" s="33"/>
    </row>
    <row r="26" spans="2:19" x14ac:dyDescent="0.25">
      <c r="B26" s="32"/>
      <c r="E26" s="264" t="s">
        <v>27</v>
      </c>
      <c r="F26" s="264"/>
      <c r="G26" s="264"/>
      <c r="H26" s="264"/>
      <c r="I26" s="264"/>
      <c r="J26" s="264"/>
      <c r="K26" s="264"/>
      <c r="L26" s="264"/>
      <c r="M26" s="264"/>
      <c r="N26" s="264"/>
      <c r="O26" s="264"/>
      <c r="P26" s="50"/>
      <c r="S26" s="33"/>
    </row>
    <row r="27" spans="2:19" ht="16.5" customHeight="1" x14ac:dyDescent="0.25">
      <c r="B27" s="32"/>
      <c r="F27" s="265" t="s">
        <v>28</v>
      </c>
      <c r="G27" s="265"/>
      <c r="H27" s="265"/>
      <c r="I27" s="265"/>
      <c r="J27" s="265"/>
      <c r="K27" s="265"/>
      <c r="L27" s="265"/>
      <c r="M27" s="265"/>
      <c r="N27" s="265"/>
      <c r="S27" s="33"/>
    </row>
    <row r="28" spans="2:19" x14ac:dyDescent="0.25">
      <c r="B28" s="32"/>
      <c r="F28" s="266" t="s">
        <v>29</v>
      </c>
      <c r="G28" s="266"/>
      <c r="H28" s="266"/>
      <c r="I28" s="60" t="s">
        <v>18</v>
      </c>
      <c r="J28" s="60"/>
      <c r="K28" s="60" t="s">
        <v>30</v>
      </c>
      <c r="L28" s="60" t="s">
        <v>31</v>
      </c>
      <c r="M28" s="60"/>
      <c r="N28" s="60" t="s">
        <v>32</v>
      </c>
      <c r="S28" s="33"/>
    </row>
    <row r="29" spans="2:19" x14ac:dyDescent="0.25">
      <c r="B29" s="32"/>
      <c r="F29" s="74" t="s">
        <v>33</v>
      </c>
      <c r="G29" s="75"/>
      <c r="H29" s="72"/>
      <c r="I29" s="76">
        <v>170069.057</v>
      </c>
      <c r="J29" s="76"/>
      <c r="K29" s="77">
        <v>0.94256073318208389</v>
      </c>
      <c r="L29" s="78">
        <v>49276.008999999998</v>
      </c>
      <c r="M29" s="78"/>
      <c r="N29" s="79">
        <f>+L29/I29</f>
        <v>0.28974117849080566</v>
      </c>
      <c r="O29" s="67"/>
      <c r="P29" s="67"/>
      <c r="Q29" s="67"/>
      <c r="S29" s="33"/>
    </row>
    <row r="30" spans="2:19" x14ac:dyDescent="0.25">
      <c r="B30" s="32"/>
      <c r="F30" s="74" t="s">
        <v>34</v>
      </c>
      <c r="G30" s="75"/>
      <c r="H30" s="72"/>
      <c r="I30" s="76">
        <v>9969.8510000000006</v>
      </c>
      <c r="J30" s="78"/>
      <c r="K30" s="77">
        <v>5.5255143022731837E-2</v>
      </c>
      <c r="L30" s="78">
        <v>4762.2690000000002</v>
      </c>
      <c r="M30" s="78"/>
      <c r="N30" s="79">
        <f t="shared" ref="N30:N32" si="3">+L30/I30</f>
        <v>0.47766701829345293</v>
      </c>
      <c r="O30" s="67"/>
      <c r="P30" s="67"/>
      <c r="Q30" s="67"/>
      <c r="S30" s="33"/>
    </row>
    <row r="31" spans="2:19" x14ac:dyDescent="0.25">
      <c r="B31" s="32"/>
      <c r="F31" s="80" t="s">
        <v>35</v>
      </c>
      <c r="G31" s="81"/>
      <c r="H31" s="82"/>
      <c r="I31" s="76">
        <v>394.08800000000002</v>
      </c>
      <c r="J31" s="78"/>
      <c r="K31" s="77">
        <v>2.1841237951843355E-3</v>
      </c>
      <c r="L31" s="78">
        <v>387.01800000000003</v>
      </c>
      <c r="M31" s="78"/>
      <c r="N31" s="79">
        <f t="shared" si="3"/>
        <v>0.98205984450173567</v>
      </c>
      <c r="O31" s="67"/>
      <c r="P31" s="67"/>
      <c r="Q31" s="67"/>
      <c r="S31" s="33"/>
    </row>
    <row r="32" spans="2:19" x14ac:dyDescent="0.25">
      <c r="B32" s="32"/>
      <c r="F32" s="83" t="s">
        <v>24</v>
      </c>
      <c r="G32" s="84"/>
      <c r="H32" s="85"/>
      <c r="I32" s="86">
        <f>SUM(I29:I31)</f>
        <v>180432.99599999998</v>
      </c>
      <c r="J32" s="86"/>
      <c r="K32" s="87">
        <f>SUM(K29:K31)</f>
        <v>1</v>
      </c>
      <c r="L32" s="86">
        <f>SUM(L29:L31)</f>
        <v>54425.296000000002</v>
      </c>
      <c r="M32" s="65"/>
      <c r="N32" s="88">
        <f t="shared" si="3"/>
        <v>0.30163715731905272</v>
      </c>
      <c r="O32" s="67"/>
      <c r="P32" s="67"/>
      <c r="Q32" s="67"/>
      <c r="S32" s="33"/>
    </row>
    <row r="33" spans="2:19" ht="12" customHeight="1" x14ac:dyDescent="0.25">
      <c r="B33" s="32"/>
      <c r="F33" s="89" t="s">
        <v>56</v>
      </c>
      <c r="G33" s="89"/>
      <c r="H33" s="89"/>
      <c r="I33" s="90"/>
      <c r="J33" s="90"/>
      <c r="K33" s="91"/>
      <c r="L33" s="92"/>
      <c r="M33" s="92"/>
      <c r="N33" s="91"/>
      <c r="O33" s="67"/>
      <c r="P33" s="67"/>
      <c r="Q33" s="67"/>
      <c r="S33" s="33"/>
    </row>
    <row r="34" spans="2:19" ht="12" customHeight="1" x14ac:dyDescent="0.25">
      <c r="B34" s="32"/>
      <c r="F34" s="40" t="s">
        <v>25</v>
      </c>
      <c r="G34" s="51"/>
      <c r="H34" s="51"/>
      <c r="I34" s="51"/>
      <c r="J34" s="51"/>
      <c r="K34" s="51"/>
      <c r="L34" s="51"/>
      <c r="M34" s="51"/>
      <c r="N34" s="51"/>
      <c r="S34" s="33"/>
    </row>
    <row r="35" spans="2:19" ht="12" customHeight="1" x14ac:dyDescent="0.25">
      <c r="B35" s="32"/>
      <c r="F35" s="43" t="s">
        <v>26</v>
      </c>
      <c r="I35" s="52"/>
      <c r="J35" s="52"/>
      <c r="K35" s="53"/>
      <c r="L35" s="52"/>
      <c r="M35" s="52"/>
      <c r="N35" s="53"/>
      <c r="S35" s="33"/>
    </row>
    <row r="36" spans="2:19" ht="12" customHeight="1" x14ac:dyDescent="0.25">
      <c r="B36" s="32"/>
      <c r="S36" s="33"/>
    </row>
    <row r="37" spans="2:19" x14ac:dyDescent="0.25">
      <c r="B37" s="32"/>
      <c r="S37" s="33"/>
    </row>
    <row r="38" spans="2:19" ht="14.4" customHeight="1" x14ac:dyDescent="0.25">
      <c r="B38" s="32"/>
      <c r="D38" s="264" t="s">
        <v>36</v>
      </c>
      <c r="E38" s="264"/>
      <c r="F38" s="264"/>
      <c r="G38" s="264"/>
      <c r="H38" s="264"/>
      <c r="I38" s="264"/>
      <c r="J38" s="264"/>
      <c r="K38" s="264"/>
      <c r="L38" s="264"/>
      <c r="M38" s="264"/>
      <c r="N38" s="264"/>
      <c r="O38" s="264"/>
      <c r="P38" s="264"/>
      <c r="Q38" s="264"/>
      <c r="S38" s="33"/>
    </row>
    <row r="39" spans="2:19" ht="16.5" customHeight="1" x14ac:dyDescent="0.25">
      <c r="B39" s="32"/>
      <c r="F39" s="265" t="s">
        <v>37</v>
      </c>
      <c r="G39" s="265"/>
      <c r="H39" s="265"/>
      <c r="I39" s="265"/>
      <c r="J39" s="265"/>
      <c r="K39" s="265"/>
      <c r="L39" s="265"/>
      <c r="M39" s="265"/>
      <c r="N39" s="265"/>
      <c r="S39" s="33"/>
    </row>
    <row r="40" spans="2:19" ht="14.4" customHeight="1" x14ac:dyDescent="0.25">
      <c r="B40" s="32"/>
      <c r="D40" s="256" t="s">
        <v>29</v>
      </c>
      <c r="E40" s="257"/>
      <c r="F40" s="236" t="s">
        <v>33</v>
      </c>
      <c r="G40" s="236"/>
      <c r="H40" s="236"/>
      <c r="I40" s="236" t="s">
        <v>34</v>
      </c>
      <c r="J40" s="236"/>
      <c r="K40" s="236"/>
      <c r="L40" s="236" t="s">
        <v>35</v>
      </c>
      <c r="M40" s="236"/>
      <c r="N40" s="236"/>
      <c r="O40" s="236" t="s">
        <v>24</v>
      </c>
      <c r="P40" s="236"/>
      <c r="Q40" s="236"/>
      <c r="S40" s="33"/>
    </row>
    <row r="41" spans="2:19" x14ac:dyDescent="0.25">
      <c r="B41" s="32"/>
      <c r="D41" s="258"/>
      <c r="E41" s="259"/>
      <c r="F41" s="60" t="s">
        <v>18</v>
      </c>
      <c r="G41" s="60" t="s">
        <v>31</v>
      </c>
      <c r="H41" s="60" t="s">
        <v>32</v>
      </c>
      <c r="I41" s="60" t="s">
        <v>18</v>
      </c>
      <c r="J41" s="60" t="s">
        <v>31</v>
      </c>
      <c r="K41" s="60" t="s">
        <v>32</v>
      </c>
      <c r="L41" s="60" t="s">
        <v>18</v>
      </c>
      <c r="M41" s="60" t="s">
        <v>31</v>
      </c>
      <c r="N41" s="60" t="s">
        <v>32</v>
      </c>
      <c r="O41" s="60" t="s">
        <v>24</v>
      </c>
      <c r="P41" s="60" t="s">
        <v>31</v>
      </c>
      <c r="Q41" s="60" t="s">
        <v>20</v>
      </c>
      <c r="S41" s="33"/>
    </row>
    <row r="42" spans="2:19" x14ac:dyDescent="0.25">
      <c r="B42" s="32"/>
      <c r="D42" s="228" t="s">
        <v>23</v>
      </c>
      <c r="E42" s="229"/>
      <c r="F42" s="78">
        <v>84217.392999999996</v>
      </c>
      <c r="G42" s="78">
        <v>5768.7879999999996</v>
      </c>
      <c r="H42" s="94">
        <v>6.8498771981697418E-2</v>
      </c>
      <c r="I42" s="78">
        <v>0</v>
      </c>
      <c r="J42" s="78">
        <v>0</v>
      </c>
      <c r="K42" s="94" t="s">
        <v>64</v>
      </c>
      <c r="L42" s="78">
        <v>0</v>
      </c>
      <c r="M42" s="78">
        <v>0</v>
      </c>
      <c r="N42" s="94" t="s">
        <v>64</v>
      </c>
      <c r="O42" s="78">
        <f>+F42+I42+L42</f>
        <v>84217.392999999996</v>
      </c>
      <c r="P42" s="78">
        <f t="shared" ref="P42:P44" si="4">+G42+J42+M42</f>
        <v>5768.7879999999996</v>
      </c>
      <c r="Q42" s="94">
        <f>+P42/O42</f>
        <v>6.8498771981697418E-2</v>
      </c>
      <c r="S42" s="33"/>
    </row>
    <row r="43" spans="2:19" x14ac:dyDescent="0.25">
      <c r="B43" s="32"/>
      <c r="D43" s="228" t="s">
        <v>21</v>
      </c>
      <c r="E43" s="229"/>
      <c r="F43" s="78">
        <v>65927.520999999993</v>
      </c>
      <c r="G43" s="78">
        <v>33341.108999999997</v>
      </c>
      <c r="H43" s="94">
        <v>0.50572368707751048</v>
      </c>
      <c r="I43" s="78">
        <v>36.877000000000002</v>
      </c>
      <c r="J43" s="78">
        <v>36.875999999999998</v>
      </c>
      <c r="K43" s="94">
        <v>0.99997288282669405</v>
      </c>
      <c r="L43" s="78">
        <v>0</v>
      </c>
      <c r="M43" s="78">
        <v>0</v>
      </c>
      <c r="N43" s="94" t="s">
        <v>64</v>
      </c>
      <c r="O43" s="78">
        <f t="shared" ref="O43:O44" si="5">+F43+I43+L43</f>
        <v>65964.397999999986</v>
      </c>
      <c r="P43" s="78">
        <f t="shared" si="4"/>
        <v>33377.984999999993</v>
      </c>
      <c r="Q43" s="94">
        <f t="shared" ref="Q43:Q45" si="6">+P43/O43</f>
        <v>0.5059999941180392</v>
      </c>
      <c r="S43" s="33"/>
    </row>
    <row r="44" spans="2:19" x14ac:dyDescent="0.25">
      <c r="B44" s="32"/>
      <c r="D44" s="228" t="s">
        <v>22</v>
      </c>
      <c r="E44" s="229"/>
      <c r="F44" s="78">
        <v>19924.143</v>
      </c>
      <c r="G44" s="78">
        <v>10166.111999999999</v>
      </c>
      <c r="H44" s="94">
        <v>0.51024086707267657</v>
      </c>
      <c r="I44" s="78">
        <v>9932.9740000000002</v>
      </c>
      <c r="J44" s="78">
        <v>4725.3919999999998</v>
      </c>
      <c r="K44" s="94">
        <v>0.47572781324102931</v>
      </c>
      <c r="L44" s="78">
        <v>394.08800000000002</v>
      </c>
      <c r="M44" s="78">
        <v>387.01800000000003</v>
      </c>
      <c r="N44" s="94">
        <v>0.98205984450173567</v>
      </c>
      <c r="O44" s="78">
        <f t="shared" si="5"/>
        <v>30251.204999999998</v>
      </c>
      <c r="P44" s="78">
        <f t="shared" si="4"/>
        <v>15278.521999999999</v>
      </c>
      <c r="Q44" s="94">
        <f t="shared" si="6"/>
        <v>0.50505498871863119</v>
      </c>
      <c r="S44" s="33"/>
    </row>
    <row r="45" spans="2:19" x14ac:dyDescent="0.25">
      <c r="B45" s="32"/>
      <c r="D45" s="225" t="s">
        <v>24</v>
      </c>
      <c r="E45" s="226"/>
      <c r="F45" s="86">
        <f t="shared" ref="F45:G45" si="7">SUM(F42:F44)</f>
        <v>170069.057</v>
      </c>
      <c r="G45" s="86">
        <f t="shared" si="7"/>
        <v>49276.008999999998</v>
      </c>
      <c r="H45" s="95">
        <f t="shared" ref="H45" si="8">+G45/F45</f>
        <v>0.28974117849080566</v>
      </c>
      <c r="I45" s="86">
        <f t="shared" ref="I45:J45" si="9">SUM(I42:I44)</f>
        <v>9969.8510000000006</v>
      </c>
      <c r="J45" s="86">
        <f t="shared" si="9"/>
        <v>4762.268</v>
      </c>
      <c r="K45" s="95">
        <f t="shared" ref="K45" si="10">+J45/I45</f>
        <v>0.47766691799105121</v>
      </c>
      <c r="L45" s="86">
        <f t="shared" ref="L45:M45" si="11">SUM(L42:L44)</f>
        <v>394.08800000000002</v>
      </c>
      <c r="M45" s="86">
        <f t="shared" si="11"/>
        <v>387.01800000000003</v>
      </c>
      <c r="N45" s="95">
        <f t="shared" ref="N45" si="12">+M45/L45</f>
        <v>0.98205984450173567</v>
      </c>
      <c r="O45" s="86">
        <f t="shared" ref="O45:P45" si="13">SUM(O42:O44)</f>
        <v>180432.99599999996</v>
      </c>
      <c r="P45" s="86">
        <f t="shared" si="13"/>
        <v>54425.294999999991</v>
      </c>
      <c r="Q45" s="95">
        <f t="shared" si="6"/>
        <v>0.30163715177682915</v>
      </c>
      <c r="S45" s="33"/>
    </row>
    <row r="46" spans="2:19" ht="12" customHeight="1" x14ac:dyDescent="0.25">
      <c r="B46" s="32"/>
      <c r="D46" s="89" t="s">
        <v>56</v>
      </c>
      <c r="E46" s="41"/>
      <c r="F46" s="41"/>
      <c r="G46" s="41"/>
      <c r="H46" s="41"/>
      <c r="I46" s="41"/>
      <c r="J46" s="41"/>
      <c r="K46" s="41"/>
      <c r="L46" s="41"/>
      <c r="M46" s="41"/>
      <c r="N46" s="41"/>
      <c r="O46" s="41"/>
      <c r="P46" s="41"/>
      <c r="Q46" s="41"/>
      <c r="S46" s="33"/>
    </row>
    <row r="47" spans="2:19" ht="12" customHeight="1" x14ac:dyDescent="0.25">
      <c r="B47" s="32"/>
      <c r="D47" s="40" t="s">
        <v>25</v>
      </c>
      <c r="E47" s="67"/>
      <c r="F47" s="67"/>
      <c r="G47" s="67"/>
      <c r="H47" s="96"/>
      <c r="I47" s="67"/>
      <c r="J47" s="67"/>
      <c r="K47" s="67"/>
      <c r="L47" s="67"/>
      <c r="M47" s="67"/>
      <c r="N47" s="67"/>
      <c r="O47" s="67"/>
      <c r="P47" s="67"/>
      <c r="Q47" s="67"/>
      <c r="S47" s="33"/>
    </row>
    <row r="48" spans="2:19" ht="12" customHeight="1" x14ac:dyDescent="0.25">
      <c r="B48" s="32"/>
      <c r="D48" s="43" t="s">
        <v>26</v>
      </c>
      <c r="S48" s="33"/>
    </row>
    <row r="49" spans="2:19" x14ac:dyDescent="0.25">
      <c r="B49" s="32"/>
      <c r="S49" s="33"/>
    </row>
    <row r="50" spans="2:19" ht="18.75" customHeight="1" x14ac:dyDescent="0.25">
      <c r="B50" s="32"/>
      <c r="C50" s="260" t="s">
        <v>133</v>
      </c>
      <c r="D50" s="260"/>
      <c r="E50" s="260"/>
      <c r="F50" s="260"/>
      <c r="G50" s="260"/>
      <c r="H50" s="260"/>
      <c r="I50" s="260"/>
      <c r="J50" s="260"/>
      <c r="K50" s="260"/>
      <c r="L50" s="260"/>
      <c r="M50" s="260"/>
      <c r="N50" s="260"/>
      <c r="O50" s="260"/>
      <c r="P50" s="260"/>
      <c r="Q50" s="260"/>
      <c r="R50" s="260"/>
      <c r="S50" s="33"/>
    </row>
    <row r="51" spans="2:19" ht="13.5" customHeight="1" x14ac:dyDescent="0.25">
      <c r="B51" s="32"/>
      <c r="C51" s="260"/>
      <c r="D51" s="260"/>
      <c r="E51" s="260"/>
      <c r="F51" s="260"/>
      <c r="G51" s="260"/>
      <c r="H51" s="260"/>
      <c r="I51" s="260"/>
      <c r="J51" s="260"/>
      <c r="K51" s="260"/>
      <c r="L51" s="260"/>
      <c r="M51" s="260"/>
      <c r="N51" s="260"/>
      <c r="O51" s="260"/>
      <c r="P51" s="260"/>
      <c r="Q51" s="260"/>
      <c r="R51" s="260"/>
      <c r="S51" s="33"/>
    </row>
    <row r="52" spans="2:19" x14ac:dyDescent="0.25">
      <c r="B52" s="32"/>
      <c r="S52" s="33"/>
    </row>
    <row r="53" spans="2:19" x14ac:dyDescent="0.25">
      <c r="B53" s="32"/>
      <c r="E53" s="261" t="s">
        <v>38</v>
      </c>
      <c r="F53" s="261"/>
      <c r="G53" s="261"/>
      <c r="H53" s="261"/>
      <c r="I53" s="261"/>
      <c r="J53" s="261"/>
      <c r="K53" s="261"/>
      <c r="L53" s="261"/>
      <c r="M53" s="261"/>
      <c r="N53" s="261"/>
      <c r="O53" s="261"/>
      <c r="P53" s="54"/>
      <c r="S53" s="33"/>
    </row>
    <row r="54" spans="2:19" ht="16.5" customHeight="1" x14ac:dyDescent="0.25">
      <c r="B54" s="32"/>
      <c r="E54" s="39"/>
      <c r="F54" s="255" t="s">
        <v>39</v>
      </c>
      <c r="G54" s="255"/>
      <c r="H54" s="255"/>
      <c r="I54" s="255"/>
      <c r="J54" s="255"/>
      <c r="K54" s="255"/>
      <c r="L54" s="255"/>
      <c r="M54" s="255"/>
      <c r="N54" s="255"/>
      <c r="O54" s="39"/>
      <c r="S54" s="33"/>
    </row>
    <row r="55" spans="2:19" x14ac:dyDescent="0.25">
      <c r="B55" s="32"/>
      <c r="F55" s="97" t="s">
        <v>40</v>
      </c>
      <c r="G55" s="97"/>
      <c r="H55" s="97" t="s">
        <v>41</v>
      </c>
      <c r="I55" s="97" t="s">
        <v>19</v>
      </c>
      <c r="J55" s="97"/>
      <c r="K55" s="97" t="s">
        <v>42</v>
      </c>
      <c r="L55" s="97" t="s">
        <v>43</v>
      </c>
      <c r="M55" s="97"/>
      <c r="N55" s="97" t="s">
        <v>44</v>
      </c>
      <c r="S55" s="33"/>
    </row>
    <row r="56" spans="2:19" x14ac:dyDescent="0.25">
      <c r="B56" s="32"/>
      <c r="F56" s="98" t="s">
        <v>45</v>
      </c>
      <c r="G56" s="98"/>
      <c r="H56" s="99">
        <v>14311.392000000002</v>
      </c>
      <c r="I56" s="99">
        <v>0</v>
      </c>
      <c r="J56" s="99"/>
      <c r="K56" s="100">
        <v>0</v>
      </c>
      <c r="L56" s="101">
        <v>38</v>
      </c>
      <c r="M56" s="101"/>
      <c r="N56" s="100">
        <f>+L56/L$60</f>
        <v>0.25503355704697989</v>
      </c>
      <c r="Q56" s="55"/>
      <c r="S56" s="33"/>
    </row>
    <row r="57" spans="2:19" x14ac:dyDescent="0.25">
      <c r="B57" s="32"/>
      <c r="F57" s="98" t="s">
        <v>46</v>
      </c>
      <c r="G57" s="98"/>
      <c r="H57" s="99">
        <v>116141.30099999999</v>
      </c>
      <c r="I57" s="99">
        <v>10739.556999999997</v>
      </c>
      <c r="J57" s="99"/>
      <c r="K57" s="100">
        <v>0.17505646860443874</v>
      </c>
      <c r="L57" s="101">
        <v>26</v>
      </c>
      <c r="M57" s="101"/>
      <c r="N57" s="100">
        <f t="shared" ref="N57:N60" si="14">+L57/L$60</f>
        <v>0.17449664429530201</v>
      </c>
      <c r="S57" s="33"/>
    </row>
    <row r="58" spans="2:19" x14ac:dyDescent="0.25">
      <c r="B58" s="32"/>
      <c r="F58" s="98" t="s">
        <v>47</v>
      </c>
      <c r="G58" s="98"/>
      <c r="H58" s="99">
        <v>45392.898999999998</v>
      </c>
      <c r="I58" s="99">
        <v>39098.336000000003</v>
      </c>
      <c r="J58" s="99"/>
      <c r="K58" s="100">
        <v>0.85212090983644417</v>
      </c>
      <c r="L58" s="101">
        <v>59</v>
      </c>
      <c r="M58" s="101"/>
      <c r="N58" s="100">
        <f t="shared" si="14"/>
        <v>0.39597315436241609</v>
      </c>
      <c r="S58" s="33"/>
    </row>
    <row r="59" spans="2:19" x14ac:dyDescent="0.25">
      <c r="B59" s="32"/>
      <c r="F59" s="98" t="s">
        <v>48</v>
      </c>
      <c r="G59" s="98"/>
      <c r="H59" s="99">
        <v>4587.4039999999995</v>
      </c>
      <c r="I59" s="99">
        <v>4587.4039999999995</v>
      </c>
      <c r="J59" s="99"/>
      <c r="K59" s="100">
        <v>1</v>
      </c>
      <c r="L59" s="101">
        <v>26</v>
      </c>
      <c r="M59" s="101"/>
      <c r="N59" s="100">
        <f t="shared" si="14"/>
        <v>0.17449664429530201</v>
      </c>
      <c r="S59" s="33"/>
    </row>
    <row r="60" spans="2:19" x14ac:dyDescent="0.25">
      <c r="B60" s="32"/>
      <c r="F60" s="102" t="s">
        <v>24</v>
      </c>
      <c r="G60" s="102"/>
      <c r="H60" s="103">
        <v>180432.99600000001</v>
      </c>
      <c r="I60" s="103">
        <v>54425.296999999991</v>
      </c>
      <c r="J60" s="103"/>
      <c r="K60" s="104">
        <v>0.54246041519507116</v>
      </c>
      <c r="L60" s="103">
        <v>149</v>
      </c>
      <c r="M60" s="105"/>
      <c r="N60" s="104">
        <f t="shared" si="14"/>
        <v>1</v>
      </c>
      <c r="S60" s="33"/>
    </row>
    <row r="61" spans="2:19" x14ac:dyDescent="0.25">
      <c r="B61" s="32"/>
      <c r="F61" s="40" t="s">
        <v>25</v>
      </c>
      <c r="G61" s="56"/>
      <c r="H61" s="56"/>
      <c r="I61" s="56"/>
      <c r="J61" s="56"/>
      <c r="K61" s="56"/>
      <c r="L61" s="56"/>
      <c r="M61" s="56"/>
      <c r="N61" s="56"/>
      <c r="S61" s="33"/>
    </row>
    <row r="62" spans="2:19" x14ac:dyDescent="0.25">
      <c r="B62" s="32"/>
      <c r="F62" s="43" t="s">
        <v>26</v>
      </c>
      <c r="K62" s="52"/>
      <c r="S62" s="33"/>
    </row>
    <row r="63" spans="2:19" x14ac:dyDescent="0.25">
      <c r="B63" s="32"/>
      <c r="S63" s="33"/>
    </row>
    <row r="64" spans="2:19" x14ac:dyDescent="0.25">
      <c r="B64" s="32"/>
      <c r="S64" s="33"/>
    </row>
    <row r="65" spans="2:19" x14ac:dyDescent="0.25">
      <c r="B65" s="32"/>
      <c r="E65" s="264" t="s">
        <v>49</v>
      </c>
      <c r="F65" s="264"/>
      <c r="G65" s="264"/>
      <c r="H65" s="264"/>
      <c r="I65" s="264"/>
      <c r="J65" s="264"/>
      <c r="K65" s="264"/>
      <c r="L65" s="264"/>
      <c r="M65" s="264"/>
      <c r="N65" s="264"/>
      <c r="O65" s="264"/>
      <c r="P65" s="50"/>
      <c r="S65" s="33"/>
    </row>
    <row r="66" spans="2:19" ht="16.5" customHeight="1" x14ac:dyDescent="0.25">
      <c r="B66" s="32"/>
      <c r="F66" s="265" t="s">
        <v>50</v>
      </c>
      <c r="G66" s="265"/>
      <c r="H66" s="265"/>
      <c r="I66" s="265"/>
      <c r="J66" s="265"/>
      <c r="K66" s="265"/>
      <c r="L66" s="265"/>
      <c r="M66" s="265"/>
      <c r="N66" s="265"/>
      <c r="S66" s="33"/>
    </row>
    <row r="67" spans="2:19" x14ac:dyDescent="0.25">
      <c r="B67" s="32"/>
      <c r="F67" s="236" t="s">
        <v>29</v>
      </c>
      <c r="G67" s="236"/>
      <c r="H67" s="236"/>
      <c r="I67" s="60" t="s">
        <v>18</v>
      </c>
      <c r="J67" s="60"/>
      <c r="K67" s="60" t="s">
        <v>30</v>
      </c>
      <c r="L67" s="60" t="s">
        <v>31</v>
      </c>
      <c r="M67" s="60"/>
      <c r="N67" s="60" t="s">
        <v>32</v>
      </c>
      <c r="S67" s="33"/>
    </row>
    <row r="68" spans="2:19" x14ac:dyDescent="0.25">
      <c r="B68" s="32"/>
      <c r="F68" s="107" t="s">
        <v>65</v>
      </c>
      <c r="G68" s="108"/>
      <c r="H68" s="68"/>
      <c r="I68" s="78">
        <v>37798.905000000006</v>
      </c>
      <c r="J68" s="106"/>
      <c r="K68" s="100">
        <f>+I68/I$72</f>
        <v>0.20948998153308948</v>
      </c>
      <c r="L68" s="78">
        <v>11990.986999999999</v>
      </c>
      <c r="M68" s="106"/>
      <c r="N68" s="77">
        <f>+L68/I68</f>
        <v>0.31723106793702083</v>
      </c>
      <c r="S68" s="33"/>
    </row>
    <row r="69" spans="2:19" x14ac:dyDescent="0.25">
      <c r="B69" s="32"/>
      <c r="F69" s="107" t="s">
        <v>51</v>
      </c>
      <c r="G69" s="108"/>
      <c r="H69" s="68"/>
      <c r="I69" s="78">
        <v>122355.927</v>
      </c>
      <c r="J69" s="106"/>
      <c r="K69" s="77">
        <f t="shared" ref="K69:K72" si="15">+I69/I$72</f>
        <v>0.67812390035356951</v>
      </c>
      <c r="L69" s="78">
        <v>34030.182000000001</v>
      </c>
      <c r="M69" s="106"/>
      <c r="N69" s="77">
        <f t="shared" ref="N69:N72" si="16">+L69/I69</f>
        <v>0.27812450801831612</v>
      </c>
      <c r="S69" s="33"/>
    </row>
    <row r="70" spans="2:19" x14ac:dyDescent="0.25">
      <c r="B70" s="32"/>
      <c r="F70" s="107" t="s">
        <v>66</v>
      </c>
      <c r="G70" s="108"/>
      <c r="H70" s="72"/>
      <c r="I70" s="78">
        <v>14402.683000000001</v>
      </c>
      <c r="J70" s="106"/>
      <c r="K70" s="77">
        <f t="shared" si="15"/>
        <v>7.9822888935458358E-2</v>
      </c>
      <c r="L70" s="78">
        <v>7131.3879999999999</v>
      </c>
      <c r="M70" s="106"/>
      <c r="N70" s="77">
        <f t="shared" si="16"/>
        <v>0.49514302300481094</v>
      </c>
      <c r="S70" s="33"/>
    </row>
    <row r="71" spans="2:19" x14ac:dyDescent="0.25">
      <c r="B71" s="32"/>
      <c r="F71" s="107" t="s">
        <v>67</v>
      </c>
      <c r="G71" s="108"/>
      <c r="H71" s="72"/>
      <c r="I71" s="78">
        <v>5875.4809999999998</v>
      </c>
      <c r="J71" s="106"/>
      <c r="K71" s="77">
        <f t="shared" si="15"/>
        <v>3.2563229177882742E-2</v>
      </c>
      <c r="L71" s="78">
        <v>1272.74</v>
      </c>
      <c r="M71" s="106"/>
      <c r="N71" s="77">
        <f t="shared" si="16"/>
        <v>0.21661886065157901</v>
      </c>
      <c r="S71" s="33"/>
    </row>
    <row r="72" spans="2:19" x14ac:dyDescent="0.25">
      <c r="B72" s="32"/>
      <c r="F72" s="225" t="s">
        <v>24</v>
      </c>
      <c r="G72" s="237"/>
      <c r="H72" s="226"/>
      <c r="I72" s="103">
        <f>SUM(I68:I71)</f>
        <v>180432.99599999998</v>
      </c>
      <c r="J72" s="64"/>
      <c r="K72" s="87">
        <f t="shared" si="15"/>
        <v>1</v>
      </c>
      <c r="L72" s="103">
        <f>SUM(L68:L71)</f>
        <v>54425.296999999999</v>
      </c>
      <c r="M72" s="64"/>
      <c r="N72" s="87">
        <f t="shared" si="16"/>
        <v>0.30163716286127623</v>
      </c>
      <c r="S72" s="33"/>
    </row>
    <row r="73" spans="2:19" x14ac:dyDescent="0.25">
      <c r="B73" s="32"/>
      <c r="F73" s="40" t="s">
        <v>25</v>
      </c>
      <c r="G73" s="56"/>
      <c r="H73" s="56"/>
      <c r="I73" s="56"/>
      <c r="J73" s="56"/>
      <c r="K73" s="56"/>
      <c r="L73" s="56"/>
      <c r="M73" s="56"/>
      <c r="N73" s="56"/>
      <c r="S73" s="33"/>
    </row>
    <row r="74" spans="2:19" x14ac:dyDescent="0.25">
      <c r="B74" s="32"/>
      <c r="F74" s="43" t="s">
        <v>26</v>
      </c>
      <c r="I74" s="52"/>
      <c r="L74" s="52"/>
      <c r="S74" s="33"/>
    </row>
    <row r="75" spans="2:19" x14ac:dyDescent="0.25">
      <c r="B75" s="32"/>
      <c r="S75" s="33"/>
    </row>
    <row r="76" spans="2:19" x14ac:dyDescent="0.25">
      <c r="B76" s="32"/>
      <c r="S76" s="33"/>
    </row>
    <row r="77" spans="2:19" x14ac:dyDescent="0.25">
      <c r="B77" s="32"/>
      <c r="E77" s="264" t="s">
        <v>52</v>
      </c>
      <c r="F77" s="264"/>
      <c r="G77" s="264"/>
      <c r="H77" s="264"/>
      <c r="I77" s="264"/>
      <c r="J77" s="264"/>
      <c r="K77" s="264"/>
      <c r="L77" s="264"/>
      <c r="M77" s="264"/>
      <c r="N77" s="264"/>
      <c r="O77" s="264"/>
      <c r="P77" s="50"/>
      <c r="S77" s="33"/>
    </row>
    <row r="78" spans="2:19" ht="16.5" customHeight="1" x14ac:dyDescent="0.25">
      <c r="B78" s="32"/>
      <c r="F78" s="265" t="s">
        <v>50</v>
      </c>
      <c r="G78" s="265"/>
      <c r="H78" s="265"/>
      <c r="I78" s="265"/>
      <c r="J78" s="265"/>
      <c r="K78" s="265"/>
      <c r="L78" s="265"/>
      <c r="M78" s="265"/>
      <c r="N78" s="265"/>
      <c r="S78" s="33"/>
    </row>
    <row r="79" spans="2:19" x14ac:dyDescent="0.25">
      <c r="B79" s="32"/>
      <c r="F79" s="236" t="s">
        <v>29</v>
      </c>
      <c r="G79" s="236"/>
      <c r="H79" s="236"/>
      <c r="I79" s="60" t="s">
        <v>18</v>
      </c>
      <c r="J79" s="60"/>
      <c r="K79" s="60" t="s">
        <v>30</v>
      </c>
      <c r="L79" s="60" t="s">
        <v>31</v>
      </c>
      <c r="M79" s="60"/>
      <c r="N79" s="60" t="s">
        <v>32</v>
      </c>
      <c r="S79" s="33"/>
    </row>
    <row r="80" spans="2:19" x14ac:dyDescent="0.25">
      <c r="B80" s="32"/>
      <c r="F80" s="68" t="s">
        <v>53</v>
      </c>
      <c r="G80" s="68"/>
      <c r="H80" s="68"/>
      <c r="I80" s="78">
        <v>13683.921</v>
      </c>
      <c r="J80" s="106"/>
      <c r="K80" s="77">
        <v>0.78755006459455701</v>
      </c>
      <c r="L80" s="78">
        <v>7749.8770000000004</v>
      </c>
      <c r="M80" s="78"/>
      <c r="N80" s="77">
        <f>+L80/I80</f>
        <v>0.56634914802562808</v>
      </c>
      <c r="O80" s="67"/>
      <c r="P80" s="67"/>
      <c r="S80" s="33"/>
    </row>
    <row r="81" spans="2:19" x14ac:dyDescent="0.25">
      <c r="B81" s="32"/>
      <c r="F81" s="68" t="s">
        <v>54</v>
      </c>
      <c r="G81" s="68"/>
      <c r="H81" s="68"/>
      <c r="I81" s="78">
        <v>3691.3820000000001</v>
      </c>
      <c r="J81" s="106"/>
      <c r="K81" s="77">
        <v>0.21244993540544302</v>
      </c>
      <c r="L81" s="78">
        <v>1689.7460000000001</v>
      </c>
      <c r="M81" s="78"/>
      <c r="N81" s="77">
        <f t="shared" ref="N81:N82" si="17">+L81/I81</f>
        <v>0.45775430448542037</v>
      </c>
      <c r="O81" s="67"/>
      <c r="P81" s="67"/>
      <c r="S81" s="33"/>
    </row>
    <row r="82" spans="2:19" x14ac:dyDescent="0.25">
      <c r="B82" s="32"/>
      <c r="F82" s="225" t="s">
        <v>24</v>
      </c>
      <c r="G82" s="237"/>
      <c r="H82" s="226"/>
      <c r="I82" s="64">
        <f>SUM(I80:I81)</f>
        <v>17375.303</v>
      </c>
      <c r="J82" s="64"/>
      <c r="K82" s="87">
        <f>+K81+K80</f>
        <v>1</v>
      </c>
      <c r="L82" s="64">
        <f>SUM(L80:L81)</f>
        <v>9439.6229999999996</v>
      </c>
      <c r="M82" s="65"/>
      <c r="N82" s="87">
        <f t="shared" si="17"/>
        <v>0.54327818053014676</v>
      </c>
      <c r="O82" s="67"/>
      <c r="P82" s="67"/>
      <c r="S82" s="33"/>
    </row>
    <row r="83" spans="2:19" x14ac:dyDescent="0.25">
      <c r="B83" s="32"/>
      <c r="F83" s="40" t="s">
        <v>25</v>
      </c>
      <c r="G83" s="56"/>
      <c r="H83" s="56"/>
      <c r="I83" s="56"/>
      <c r="J83" s="56"/>
      <c r="K83" s="56"/>
      <c r="L83" s="56"/>
      <c r="M83" s="56"/>
      <c r="N83" s="56"/>
      <c r="S83" s="33"/>
    </row>
    <row r="84" spans="2:19" x14ac:dyDescent="0.25">
      <c r="B84" s="32"/>
      <c r="F84" s="43" t="s">
        <v>26</v>
      </c>
      <c r="S84" s="33"/>
    </row>
    <row r="85" spans="2:19" x14ac:dyDescent="0.25">
      <c r="B85" s="57"/>
      <c r="C85" s="58"/>
      <c r="D85" s="58"/>
      <c r="E85" s="58"/>
      <c r="F85" s="58"/>
      <c r="G85" s="58"/>
      <c r="H85" s="58"/>
      <c r="I85" s="58"/>
      <c r="J85" s="58"/>
      <c r="K85" s="58"/>
      <c r="L85" s="58"/>
      <c r="M85" s="58"/>
      <c r="N85" s="58"/>
      <c r="O85" s="58"/>
      <c r="P85" s="58"/>
      <c r="Q85" s="58"/>
      <c r="R85" s="58"/>
      <c r="S85" s="59"/>
    </row>
  </sheetData>
  <mergeCells count="38">
    <mergeCell ref="E15:F16"/>
    <mergeCell ref="H15:K15"/>
    <mergeCell ref="L15:O15"/>
    <mergeCell ref="B2:S3"/>
    <mergeCell ref="C8:R8"/>
    <mergeCell ref="C10:R11"/>
    <mergeCell ref="E13:O13"/>
    <mergeCell ref="E14:O14"/>
    <mergeCell ref="Q13:S15"/>
    <mergeCell ref="E26:O26"/>
    <mergeCell ref="F27:N27"/>
    <mergeCell ref="F28:H28"/>
    <mergeCell ref="D38:Q38"/>
    <mergeCell ref="F39:N39"/>
    <mergeCell ref="F79:H79"/>
    <mergeCell ref="F82:H82"/>
    <mergeCell ref="E65:O65"/>
    <mergeCell ref="F66:N66"/>
    <mergeCell ref="F67:H67"/>
    <mergeCell ref="F72:H72"/>
    <mergeCell ref="E77:O77"/>
    <mergeCell ref="F78:N78"/>
    <mergeCell ref="E19:F19"/>
    <mergeCell ref="E17:F17"/>
    <mergeCell ref="E18:F18"/>
    <mergeCell ref="F54:N54"/>
    <mergeCell ref="D40:E41"/>
    <mergeCell ref="F40:H40"/>
    <mergeCell ref="I40:K40"/>
    <mergeCell ref="L40:N40"/>
    <mergeCell ref="D43:E43"/>
    <mergeCell ref="D44:E44"/>
    <mergeCell ref="D45:E45"/>
    <mergeCell ref="C50:R51"/>
    <mergeCell ref="E53:O53"/>
    <mergeCell ref="O40:Q40"/>
    <mergeCell ref="D42:E42"/>
    <mergeCell ref="E20:F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DC06-A3E4-426D-B6A9-19139A8D61A7}">
  <dimension ref="A1:D31"/>
  <sheetViews>
    <sheetView showGridLines="0" workbookViewId="0">
      <selection activeCell="C7" sqref="C7"/>
    </sheetView>
  </sheetViews>
  <sheetFormatPr defaultRowHeight="10.199999999999999" x14ac:dyDescent="0.2"/>
  <cols>
    <col min="1" max="1" width="158" style="173" customWidth="1"/>
    <col min="2" max="3" width="15" style="173" bestFit="1" customWidth="1"/>
    <col min="4" max="4" width="11.33203125" style="173" bestFit="1" customWidth="1"/>
    <col min="5" max="16384" width="8.88671875" style="173"/>
  </cols>
  <sheetData>
    <row r="1" spans="1:4" x14ac:dyDescent="0.2">
      <c r="A1" s="273" t="s">
        <v>123</v>
      </c>
      <c r="B1" s="273"/>
      <c r="C1" s="273"/>
      <c r="D1" s="273"/>
    </row>
    <row r="3" spans="1:4" x14ac:dyDescent="0.2">
      <c r="A3" s="274" t="s">
        <v>121</v>
      </c>
      <c r="B3" s="274"/>
      <c r="C3" s="274"/>
      <c r="D3" s="274"/>
    </row>
    <row r="4" spans="1:4" x14ac:dyDescent="0.2">
      <c r="A4" s="274" t="s">
        <v>122</v>
      </c>
      <c r="B4" s="274"/>
      <c r="C4" s="274"/>
      <c r="D4" s="274"/>
    </row>
    <row r="5" spans="1:4" x14ac:dyDescent="0.2">
      <c r="A5" s="187" t="s">
        <v>114</v>
      </c>
      <c r="B5" s="185"/>
      <c r="C5" s="185"/>
      <c r="D5" s="186"/>
    </row>
    <row r="6" spans="1:4" x14ac:dyDescent="0.2">
      <c r="A6" s="187" t="s">
        <v>113</v>
      </c>
      <c r="B6" s="185"/>
      <c r="C6" s="185"/>
      <c r="D6" s="186"/>
    </row>
    <row r="7" spans="1:4" x14ac:dyDescent="0.2">
      <c r="A7" s="187" t="s">
        <v>112</v>
      </c>
      <c r="B7" s="185"/>
      <c r="C7" s="185"/>
      <c r="D7" s="186"/>
    </row>
    <row r="8" spans="1:4" x14ac:dyDescent="0.2">
      <c r="A8" s="187"/>
      <c r="B8" s="185"/>
      <c r="C8" s="185"/>
      <c r="D8" s="186"/>
    </row>
    <row r="9" spans="1:4" x14ac:dyDescent="0.2">
      <c r="A9" s="187"/>
      <c r="B9" s="185"/>
      <c r="C9" s="185"/>
      <c r="D9" s="186"/>
    </row>
    <row r="10" spans="1:4" x14ac:dyDescent="0.2">
      <c r="A10" s="188" t="s">
        <v>116</v>
      </c>
      <c r="B10" s="185"/>
      <c r="C10" s="185"/>
      <c r="D10" s="186"/>
    </row>
    <row r="11" spans="1:4" x14ac:dyDescent="0.2">
      <c r="A11" s="189" t="s">
        <v>110</v>
      </c>
      <c r="B11" s="190">
        <v>69091780</v>
      </c>
      <c r="C11" s="191">
        <v>0</v>
      </c>
      <c r="D11" s="191" t="s">
        <v>115</v>
      </c>
    </row>
    <row r="12" spans="1:4" x14ac:dyDescent="0.2">
      <c r="A12" s="192" t="s">
        <v>79</v>
      </c>
      <c r="B12" s="193" t="s">
        <v>41</v>
      </c>
      <c r="C12" s="194" t="s">
        <v>107</v>
      </c>
      <c r="D12" s="192" t="s">
        <v>108</v>
      </c>
    </row>
    <row r="13" spans="1:4" ht="20.399999999999999" x14ac:dyDescent="0.2">
      <c r="A13" s="189" t="s">
        <v>98</v>
      </c>
      <c r="B13" s="190">
        <v>39813547</v>
      </c>
      <c r="C13" s="191">
        <v>0</v>
      </c>
      <c r="D13" s="191" t="s">
        <v>93</v>
      </c>
    </row>
    <row r="14" spans="1:4" x14ac:dyDescent="0.2">
      <c r="A14" s="189" t="s">
        <v>96</v>
      </c>
      <c r="B14" s="195">
        <v>29278233</v>
      </c>
      <c r="C14" s="196">
        <v>0</v>
      </c>
      <c r="D14" s="196" t="s">
        <v>93</v>
      </c>
    </row>
    <row r="17" spans="1:4" x14ac:dyDescent="0.2">
      <c r="A17" s="188" t="s">
        <v>111</v>
      </c>
      <c r="B17" s="185"/>
      <c r="C17" s="185"/>
      <c r="D17" s="186"/>
    </row>
    <row r="18" spans="1:4" ht="10.8" thickBot="1" x14ac:dyDescent="0.25">
      <c r="A18" s="177" t="s">
        <v>110</v>
      </c>
      <c r="B18" s="179">
        <v>15125613</v>
      </c>
      <c r="C18" s="179">
        <v>5768788</v>
      </c>
      <c r="D18" s="178" t="s">
        <v>109</v>
      </c>
    </row>
    <row r="19" spans="1:4" ht="10.8" thickBot="1" x14ac:dyDescent="0.25">
      <c r="A19" s="183" t="s">
        <v>79</v>
      </c>
      <c r="B19" s="184" t="s">
        <v>41</v>
      </c>
      <c r="C19" s="180" t="s">
        <v>107</v>
      </c>
      <c r="D19" s="183" t="s">
        <v>108</v>
      </c>
    </row>
    <row r="20" spans="1:4" ht="10.8" thickBot="1" x14ac:dyDescent="0.25">
      <c r="A20" s="174" t="s">
        <v>106</v>
      </c>
      <c r="B20" s="175">
        <v>3945422</v>
      </c>
      <c r="C20" s="175">
        <v>483787</v>
      </c>
      <c r="D20" s="176" t="s">
        <v>105</v>
      </c>
    </row>
    <row r="21" spans="1:4" ht="10.8" thickBot="1" x14ac:dyDescent="0.25">
      <c r="A21" s="174" t="s">
        <v>104</v>
      </c>
      <c r="B21" s="181">
        <v>0</v>
      </c>
      <c r="C21" s="181">
        <v>0</v>
      </c>
      <c r="D21" s="181" t="s">
        <v>93</v>
      </c>
    </row>
    <row r="22" spans="1:4" ht="10.8" thickBot="1" x14ac:dyDescent="0.25">
      <c r="A22" s="174" t="s">
        <v>103</v>
      </c>
      <c r="B22" s="182">
        <v>883281</v>
      </c>
      <c r="C22" s="182">
        <v>882297</v>
      </c>
      <c r="D22" s="181" t="s">
        <v>102</v>
      </c>
    </row>
    <row r="23" spans="1:4" ht="10.8" thickBot="1" x14ac:dyDescent="0.25">
      <c r="A23" s="174" t="s">
        <v>101</v>
      </c>
      <c r="B23" s="181">
        <v>0</v>
      </c>
      <c r="C23" s="181">
        <v>0</v>
      </c>
      <c r="D23" s="181" t="s">
        <v>93</v>
      </c>
    </row>
    <row r="24" spans="1:4" ht="21" thickBot="1" x14ac:dyDescent="0.25">
      <c r="A24" s="174" t="s">
        <v>100</v>
      </c>
      <c r="B24" s="181">
        <v>0</v>
      </c>
      <c r="C24" s="181"/>
      <c r="D24" s="181" t="s">
        <v>93</v>
      </c>
    </row>
    <row r="25" spans="1:4" ht="10.8" thickBot="1" x14ac:dyDescent="0.25">
      <c r="A25" s="174" t="s">
        <v>99</v>
      </c>
      <c r="B25" s="182">
        <v>8523</v>
      </c>
      <c r="C25" s="181"/>
      <c r="D25" s="181"/>
    </row>
    <row r="26" spans="1:4" ht="21" thickBot="1" x14ac:dyDescent="0.25">
      <c r="A26" s="174" t="s">
        <v>98</v>
      </c>
      <c r="B26" s="182">
        <v>1513510</v>
      </c>
      <c r="C26" s="182">
        <v>1361910</v>
      </c>
      <c r="D26" s="181" t="s">
        <v>97</v>
      </c>
    </row>
    <row r="27" spans="1:4" ht="10.8" thickBot="1" x14ac:dyDescent="0.25">
      <c r="A27" s="174" t="s">
        <v>96</v>
      </c>
      <c r="B27" s="182">
        <v>1532948</v>
      </c>
      <c r="C27" s="182">
        <v>1505718</v>
      </c>
      <c r="D27" s="181" t="s">
        <v>95</v>
      </c>
    </row>
    <row r="28" spans="1:4" ht="10.8" thickBot="1" x14ac:dyDescent="0.25">
      <c r="A28" s="174" t="s">
        <v>94</v>
      </c>
      <c r="B28" s="182">
        <v>5399650</v>
      </c>
      <c r="C28" s="181">
        <v>0</v>
      </c>
      <c r="D28" s="181" t="s">
        <v>93</v>
      </c>
    </row>
    <row r="29" spans="1:4" ht="10.8" thickBot="1" x14ac:dyDescent="0.25">
      <c r="A29" s="174" t="s">
        <v>92</v>
      </c>
      <c r="B29" s="182">
        <v>1410519</v>
      </c>
      <c r="C29" s="182">
        <v>1306085</v>
      </c>
      <c r="D29" s="181" t="s">
        <v>91</v>
      </c>
    </row>
    <row r="30" spans="1:4" ht="21" thickBot="1" x14ac:dyDescent="0.25">
      <c r="A30" s="174" t="s">
        <v>90</v>
      </c>
      <c r="B30" s="182">
        <v>215880</v>
      </c>
      <c r="C30" s="182">
        <v>114495</v>
      </c>
      <c r="D30" s="181" t="s">
        <v>88</v>
      </c>
    </row>
    <row r="31" spans="1:4" ht="21" thickBot="1" x14ac:dyDescent="0.25">
      <c r="A31" s="174" t="s">
        <v>89</v>
      </c>
      <c r="B31" s="182">
        <v>215880</v>
      </c>
      <c r="C31" s="182">
        <v>114495</v>
      </c>
      <c r="D31" s="181" t="s">
        <v>88</v>
      </c>
    </row>
  </sheetData>
  <mergeCells count="3">
    <mergeCell ref="A1:D1"/>
    <mergeCell ref="A3:D3"/>
    <mergeCell ref="A4:D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894FC-4F61-4EB0-B28D-95F019B1B1B7}">
  <dimension ref="A1:T85"/>
  <sheetViews>
    <sheetView topLeftCell="A11" zoomScale="85" zoomScaleNormal="85" workbookViewId="0">
      <selection activeCell="I19" sqref="I19"/>
    </sheetView>
  </sheetViews>
  <sheetFormatPr defaultColWidth="0" defaultRowHeight="12" x14ac:dyDescent="0.25"/>
  <cols>
    <col min="1" max="2" width="11.6640625" style="26" customWidth="1"/>
    <col min="3" max="3" width="19.33203125" style="26" customWidth="1"/>
    <col min="4" max="4" width="16.44140625" style="26" customWidth="1"/>
    <col min="5" max="5" width="11.6640625" style="26" customWidth="1"/>
    <col min="6" max="6" width="14" style="26" customWidth="1"/>
    <col min="7" max="7" width="12.5546875" style="26" hidden="1" customWidth="1"/>
    <col min="8" max="8" width="13.33203125" style="26" customWidth="1"/>
    <col min="9" max="9" width="11.6640625" style="26" customWidth="1"/>
    <col min="10" max="10" width="11.6640625" style="26" hidden="1" customWidth="1"/>
    <col min="11" max="12" width="11.6640625" style="26" customWidth="1"/>
    <col min="13" max="13" width="11.6640625" style="26" hidden="1" customWidth="1"/>
    <col min="14" max="14" width="12.88671875" style="26" customWidth="1"/>
    <col min="15" max="20" width="11.6640625" style="26" customWidth="1"/>
    <col min="21" max="16384" width="11.44140625" style="26" hidden="1"/>
  </cols>
  <sheetData>
    <row r="1" spans="2:19" ht="9" customHeight="1" x14ac:dyDescent="0.3">
      <c r="C1" s="27"/>
      <c r="D1" s="27"/>
    </row>
    <row r="2" spans="2:19" x14ac:dyDescent="0.25">
      <c r="B2" s="267" t="s">
        <v>57</v>
      </c>
      <c r="C2" s="267"/>
      <c r="D2" s="267"/>
      <c r="E2" s="267"/>
      <c r="F2" s="267"/>
      <c r="G2" s="267"/>
      <c r="H2" s="267"/>
      <c r="I2" s="267"/>
      <c r="J2" s="267"/>
      <c r="K2" s="267"/>
      <c r="L2" s="267"/>
      <c r="M2" s="267"/>
      <c r="N2" s="267"/>
      <c r="O2" s="267"/>
      <c r="P2" s="267"/>
      <c r="Q2" s="267"/>
      <c r="R2" s="267"/>
      <c r="S2" s="267"/>
    </row>
    <row r="3" spans="2:19" x14ac:dyDescent="0.25">
      <c r="B3" s="267"/>
      <c r="C3" s="267"/>
      <c r="D3" s="267"/>
      <c r="E3" s="267"/>
      <c r="F3" s="267"/>
      <c r="G3" s="267"/>
      <c r="H3" s="267"/>
      <c r="I3" s="267"/>
      <c r="J3" s="267"/>
      <c r="K3" s="267"/>
      <c r="L3" s="267"/>
      <c r="M3" s="267"/>
      <c r="N3" s="267"/>
      <c r="O3" s="267"/>
      <c r="P3" s="267"/>
      <c r="Q3" s="267"/>
      <c r="R3" s="267"/>
      <c r="S3" s="267"/>
    </row>
    <row r="4" spans="2:19" x14ac:dyDescent="0.25">
      <c r="B4" s="28"/>
      <c r="H4" s="28"/>
      <c r="O4" s="28"/>
      <c r="P4" s="28"/>
    </row>
    <row r="5" spans="2:19" x14ac:dyDescent="0.25">
      <c r="B5" s="28"/>
      <c r="H5" s="28"/>
      <c r="O5" s="28"/>
      <c r="P5" s="28"/>
    </row>
    <row r="7" spans="2:19" x14ac:dyDescent="0.25">
      <c r="B7" s="29"/>
      <c r="C7" s="30"/>
      <c r="D7" s="30"/>
      <c r="E7" s="30"/>
      <c r="F7" s="30"/>
      <c r="G7" s="30"/>
      <c r="H7" s="30"/>
      <c r="I7" s="30"/>
      <c r="J7" s="30"/>
      <c r="K7" s="30"/>
      <c r="L7" s="30"/>
      <c r="M7" s="30"/>
      <c r="N7" s="30"/>
      <c r="O7" s="30"/>
      <c r="P7" s="30"/>
      <c r="Q7" s="30"/>
      <c r="R7" s="30"/>
      <c r="S7" s="31"/>
    </row>
    <row r="8" spans="2:19" x14ac:dyDescent="0.25">
      <c r="B8" s="32"/>
      <c r="C8" s="252" t="s">
        <v>14</v>
      </c>
      <c r="D8" s="252"/>
      <c r="E8" s="252"/>
      <c r="F8" s="252"/>
      <c r="G8" s="252"/>
      <c r="H8" s="252"/>
      <c r="I8" s="252"/>
      <c r="J8" s="252"/>
      <c r="K8" s="252"/>
      <c r="L8" s="252"/>
      <c r="M8" s="252"/>
      <c r="N8" s="252"/>
      <c r="O8" s="252"/>
      <c r="P8" s="252"/>
      <c r="Q8" s="252"/>
      <c r="R8" s="252"/>
      <c r="S8" s="33"/>
    </row>
    <row r="9" spans="2:19" x14ac:dyDescent="0.25">
      <c r="B9" s="32"/>
      <c r="C9" s="34"/>
      <c r="D9" s="34"/>
      <c r="E9" s="34"/>
      <c r="F9" s="34"/>
      <c r="G9" s="34"/>
      <c r="H9" s="34"/>
      <c r="I9" s="34"/>
      <c r="J9" s="34"/>
      <c r="K9" s="34"/>
      <c r="L9" s="34"/>
      <c r="M9" s="34"/>
      <c r="N9" s="34"/>
      <c r="O9" s="34"/>
      <c r="P9" s="34"/>
      <c r="Q9" s="34"/>
      <c r="R9" s="34"/>
      <c r="S9" s="33"/>
    </row>
    <row r="10" spans="2:19" ht="19.5" customHeight="1" x14ac:dyDescent="0.25">
      <c r="B10" s="32"/>
      <c r="C10" s="249" t="s">
        <v>134</v>
      </c>
      <c r="D10" s="249"/>
      <c r="E10" s="249"/>
      <c r="F10" s="249"/>
      <c r="G10" s="249"/>
      <c r="H10" s="249"/>
      <c r="I10" s="249"/>
      <c r="J10" s="249"/>
      <c r="K10" s="249"/>
      <c r="L10" s="249"/>
      <c r="M10" s="249"/>
      <c r="N10" s="249"/>
      <c r="O10" s="249"/>
      <c r="P10" s="249"/>
      <c r="Q10" s="249"/>
      <c r="R10" s="249"/>
      <c r="S10" s="35"/>
    </row>
    <row r="11" spans="2:19" ht="19.5" customHeight="1" x14ac:dyDescent="0.25">
      <c r="B11" s="32"/>
      <c r="C11" s="249"/>
      <c r="D11" s="249"/>
      <c r="E11" s="249"/>
      <c r="F11" s="249"/>
      <c r="G11" s="249"/>
      <c r="H11" s="249"/>
      <c r="I11" s="249"/>
      <c r="J11" s="249"/>
      <c r="K11" s="249"/>
      <c r="L11" s="249"/>
      <c r="M11" s="249"/>
      <c r="N11" s="249"/>
      <c r="O11" s="249"/>
      <c r="P11" s="249"/>
      <c r="Q11" s="249"/>
      <c r="R11" s="249"/>
      <c r="S11" s="35"/>
    </row>
    <row r="12" spans="2:19" x14ac:dyDescent="0.25">
      <c r="B12" s="32"/>
      <c r="C12" s="111"/>
      <c r="D12" s="111"/>
      <c r="E12" s="111"/>
      <c r="O12" s="111"/>
      <c r="P12" s="111"/>
      <c r="Q12" s="111"/>
      <c r="R12" s="111"/>
      <c r="S12" s="35"/>
    </row>
    <row r="13" spans="2:19" ht="14.4" customHeight="1" x14ac:dyDescent="0.25">
      <c r="B13" s="32"/>
      <c r="C13" s="111"/>
      <c r="E13" s="268" t="s">
        <v>15</v>
      </c>
      <c r="F13" s="269"/>
      <c r="G13" s="269"/>
      <c r="H13" s="269"/>
      <c r="I13" s="269"/>
      <c r="J13" s="269"/>
      <c r="K13" s="269"/>
      <c r="L13" s="269"/>
      <c r="M13" s="269"/>
      <c r="N13" s="269"/>
      <c r="O13" s="269"/>
      <c r="P13" s="37"/>
      <c r="Q13" s="271" t="s">
        <v>55</v>
      </c>
      <c r="R13" s="271"/>
      <c r="S13" s="272"/>
    </row>
    <row r="14" spans="2:19" ht="16.5" customHeight="1" x14ac:dyDescent="0.25">
      <c r="B14" s="32"/>
      <c r="C14" s="111"/>
      <c r="E14" s="270" t="s">
        <v>16</v>
      </c>
      <c r="F14" s="270"/>
      <c r="G14" s="270"/>
      <c r="H14" s="270"/>
      <c r="I14" s="270"/>
      <c r="J14" s="270"/>
      <c r="K14" s="270"/>
      <c r="L14" s="270"/>
      <c r="M14" s="270"/>
      <c r="N14" s="270"/>
      <c r="O14" s="270"/>
      <c r="P14" s="38"/>
      <c r="Q14" s="271"/>
      <c r="R14" s="271"/>
      <c r="S14" s="272"/>
    </row>
    <row r="15" spans="2:19" ht="11.25" customHeight="1" x14ac:dyDescent="0.25">
      <c r="B15" s="32"/>
      <c r="E15" s="236" t="s">
        <v>17</v>
      </c>
      <c r="F15" s="236"/>
      <c r="G15" s="109"/>
      <c r="H15" s="236">
        <v>2020</v>
      </c>
      <c r="I15" s="236"/>
      <c r="J15" s="236"/>
      <c r="K15" s="236"/>
      <c r="L15" s="236">
        <v>2019</v>
      </c>
      <c r="M15" s="236"/>
      <c r="N15" s="236"/>
      <c r="O15" s="236"/>
      <c r="P15" s="61"/>
      <c r="Q15" s="271"/>
      <c r="R15" s="271"/>
      <c r="S15" s="272"/>
    </row>
    <row r="16" spans="2:19" ht="11.25" customHeight="1" x14ac:dyDescent="0.3">
      <c r="B16" s="32"/>
      <c r="E16" s="236"/>
      <c r="F16" s="236"/>
      <c r="G16" s="109"/>
      <c r="H16" s="109" t="s">
        <v>18</v>
      </c>
      <c r="I16" s="109" t="s">
        <v>19</v>
      </c>
      <c r="J16" s="109"/>
      <c r="K16" s="109" t="s">
        <v>20</v>
      </c>
      <c r="L16" s="109" t="s">
        <v>18</v>
      </c>
      <c r="M16" s="109"/>
      <c r="N16" s="109" t="s">
        <v>19</v>
      </c>
      <c r="O16" s="109" t="s">
        <v>20</v>
      </c>
      <c r="P16" s="214"/>
      <c r="R16" s="27"/>
      <c r="S16" s="33"/>
    </row>
    <row r="17" spans="2:19" ht="12" customHeight="1" x14ac:dyDescent="0.3">
      <c r="B17" s="32"/>
      <c r="D17" s="67"/>
      <c r="E17" s="228" t="s">
        <v>23</v>
      </c>
      <c r="F17" s="229"/>
      <c r="G17" s="68"/>
      <c r="H17" s="69">
        <v>34154.199999999997</v>
      </c>
      <c r="I17" s="69">
        <v>33277.743999999999</v>
      </c>
      <c r="J17" s="69"/>
      <c r="K17" s="70">
        <v>0.9743382658648132</v>
      </c>
      <c r="L17" s="69">
        <v>39632.889000000003</v>
      </c>
      <c r="M17" s="69"/>
      <c r="N17" s="69">
        <v>33703.203999999998</v>
      </c>
      <c r="O17" s="70">
        <f>+N17/L17</f>
        <v>0.85038473980536711</v>
      </c>
      <c r="P17" s="215"/>
      <c r="Q17" s="67"/>
      <c r="R17" s="71">
        <f>(K17-O17)*100</f>
        <v>12.395352605944609</v>
      </c>
      <c r="S17" s="33"/>
    </row>
    <row r="18" spans="2:19" ht="12" customHeight="1" x14ac:dyDescent="0.3">
      <c r="B18" s="32"/>
      <c r="C18" s="93"/>
      <c r="D18" s="67"/>
      <c r="E18" s="228" t="s">
        <v>21</v>
      </c>
      <c r="F18" s="229"/>
      <c r="G18" s="68"/>
      <c r="H18" s="69">
        <v>35441.781000000003</v>
      </c>
      <c r="I18" s="69">
        <v>21836.337</v>
      </c>
      <c r="J18" s="69"/>
      <c r="K18" s="70">
        <v>0.61611850149404168</v>
      </c>
      <c r="L18" s="69">
        <v>56566.089</v>
      </c>
      <c r="M18" s="69"/>
      <c r="N18" s="69">
        <v>22691.713</v>
      </c>
      <c r="O18" s="70">
        <f t="shared" ref="O18:O20" si="0">+N18/L18</f>
        <v>0.40115400235642951</v>
      </c>
      <c r="P18" s="215"/>
      <c r="Q18" s="67"/>
      <c r="R18" s="71">
        <f>(K18-O18)*100</f>
        <v>21.496449913761218</v>
      </c>
      <c r="S18" s="33"/>
    </row>
    <row r="19" spans="2:19" ht="12" customHeight="1" x14ac:dyDescent="0.3">
      <c r="B19" s="32"/>
      <c r="D19" s="67"/>
      <c r="E19" s="228" t="s">
        <v>22</v>
      </c>
      <c r="F19" s="229"/>
      <c r="G19" s="72"/>
      <c r="H19" s="69">
        <v>26144.128000000001</v>
      </c>
      <c r="I19" s="69">
        <v>18647.973000000002</v>
      </c>
      <c r="J19" s="69"/>
      <c r="K19" s="70">
        <v>0.713275768845685</v>
      </c>
      <c r="L19" s="69">
        <v>22036.725999999999</v>
      </c>
      <c r="M19" s="69"/>
      <c r="N19" s="69">
        <v>10481.209000000001</v>
      </c>
      <c r="O19" s="70">
        <f t="shared" si="0"/>
        <v>0.47562460049646221</v>
      </c>
      <c r="P19" s="215"/>
      <c r="Q19" s="67"/>
      <c r="R19" s="71">
        <f t="shared" ref="R19:R20" si="1">(K19-O19)*100</f>
        <v>23.765116834922278</v>
      </c>
      <c r="S19" s="33"/>
    </row>
    <row r="20" spans="2:19" ht="12" customHeight="1" x14ac:dyDescent="0.3">
      <c r="B20" s="32"/>
      <c r="D20" s="67"/>
      <c r="E20" s="262" t="s">
        <v>24</v>
      </c>
      <c r="F20" s="263"/>
      <c r="G20" s="110"/>
      <c r="H20" s="64">
        <f>SUM(H17:H19)</f>
        <v>95740.108999999997</v>
      </c>
      <c r="I20" s="64">
        <f>SUM(I17:I19)</f>
        <v>73762.054000000004</v>
      </c>
      <c r="J20" s="65"/>
      <c r="K20" s="66">
        <f t="shared" ref="K20" si="2">+I20/H20</f>
        <v>0.77044046398568444</v>
      </c>
      <c r="L20" s="64">
        <f>SUM(L17:L19)</f>
        <v>118235.704</v>
      </c>
      <c r="M20" s="64">
        <v>0</v>
      </c>
      <c r="N20" s="64">
        <f>SUM(N17:N19)</f>
        <v>66876.126000000004</v>
      </c>
      <c r="O20" s="66">
        <f t="shared" si="0"/>
        <v>0.56561701531374997</v>
      </c>
      <c r="P20" s="216"/>
      <c r="Q20" s="73"/>
      <c r="R20" s="71">
        <f t="shared" si="1"/>
        <v>20.482344867193447</v>
      </c>
      <c r="S20" s="33"/>
    </row>
    <row r="21" spans="2:19" ht="12" customHeight="1" x14ac:dyDescent="0.3">
      <c r="B21" s="32"/>
      <c r="E21" s="40" t="s">
        <v>25</v>
      </c>
      <c r="F21" s="41"/>
      <c r="G21" s="41"/>
      <c r="H21" s="41"/>
      <c r="I21" s="41"/>
      <c r="J21" s="41"/>
      <c r="K21" s="41"/>
      <c r="L21" s="41"/>
      <c r="M21" s="41"/>
      <c r="N21" s="41"/>
      <c r="O21" s="41"/>
      <c r="P21" s="62"/>
      <c r="Q21" s="42"/>
      <c r="R21" s="27"/>
      <c r="S21" s="33"/>
    </row>
    <row r="22" spans="2:19" ht="12" customHeight="1" x14ac:dyDescent="0.3">
      <c r="B22" s="32"/>
      <c r="E22" s="43" t="s">
        <v>26</v>
      </c>
      <c r="F22" s="44"/>
      <c r="G22" s="44"/>
      <c r="H22" s="44"/>
      <c r="I22" s="45"/>
      <c r="J22" s="44"/>
      <c r="K22" s="44"/>
      <c r="L22" s="44"/>
      <c r="M22" s="44"/>
      <c r="N22" s="44"/>
      <c r="O22" s="44"/>
      <c r="P22" s="46"/>
      <c r="Q22" s="42"/>
      <c r="R22" s="27"/>
      <c r="S22" s="33"/>
    </row>
    <row r="23" spans="2:19" x14ac:dyDescent="0.25">
      <c r="B23" s="32"/>
      <c r="C23" s="47"/>
      <c r="D23" s="47"/>
      <c r="E23" s="48"/>
      <c r="F23" s="47"/>
      <c r="G23" s="47"/>
      <c r="H23" s="47"/>
      <c r="I23" s="47"/>
      <c r="J23" s="47"/>
      <c r="K23" s="49"/>
      <c r="L23" s="47"/>
      <c r="M23" s="47"/>
      <c r="N23" s="47"/>
      <c r="O23" s="47"/>
      <c r="P23" s="47"/>
      <c r="Q23" s="47"/>
      <c r="R23" s="47"/>
      <c r="S23" s="33"/>
    </row>
    <row r="24" spans="2:19" x14ac:dyDescent="0.25">
      <c r="B24" s="32"/>
      <c r="S24" s="33"/>
    </row>
    <row r="25" spans="2:19" x14ac:dyDescent="0.25">
      <c r="B25" s="32"/>
      <c r="S25" s="33"/>
    </row>
    <row r="26" spans="2:19" x14ac:dyDescent="0.25">
      <c r="B26" s="32"/>
      <c r="E26" s="264" t="s">
        <v>27</v>
      </c>
      <c r="F26" s="264"/>
      <c r="G26" s="264"/>
      <c r="H26" s="264"/>
      <c r="I26" s="264"/>
      <c r="J26" s="264"/>
      <c r="K26" s="264"/>
      <c r="L26" s="264"/>
      <c r="M26" s="264"/>
      <c r="N26" s="264"/>
      <c r="O26" s="264"/>
      <c r="P26" s="50"/>
      <c r="S26" s="33"/>
    </row>
    <row r="27" spans="2:19" ht="16.5" customHeight="1" x14ac:dyDescent="0.25">
      <c r="B27" s="32"/>
      <c r="F27" s="265" t="s">
        <v>28</v>
      </c>
      <c r="G27" s="265"/>
      <c r="H27" s="265"/>
      <c r="I27" s="265"/>
      <c r="J27" s="265"/>
      <c r="K27" s="265"/>
      <c r="L27" s="265"/>
      <c r="M27" s="265"/>
      <c r="N27" s="265"/>
      <c r="S27" s="33"/>
    </row>
    <row r="28" spans="2:19" x14ac:dyDescent="0.25">
      <c r="B28" s="32"/>
      <c r="F28" s="266" t="s">
        <v>29</v>
      </c>
      <c r="G28" s="266"/>
      <c r="H28" s="266"/>
      <c r="I28" s="109" t="s">
        <v>18</v>
      </c>
      <c r="J28" s="109"/>
      <c r="K28" s="109" t="s">
        <v>30</v>
      </c>
      <c r="L28" s="109" t="s">
        <v>31</v>
      </c>
      <c r="M28" s="109"/>
      <c r="N28" s="109" t="s">
        <v>32</v>
      </c>
      <c r="S28" s="33"/>
    </row>
    <row r="29" spans="2:19" x14ac:dyDescent="0.25">
      <c r="B29" s="32"/>
      <c r="F29" s="74" t="s">
        <v>33</v>
      </c>
      <c r="G29" s="75"/>
      <c r="H29" s="72"/>
      <c r="I29" s="76">
        <v>75762.248000000007</v>
      </c>
      <c r="J29" s="76"/>
      <c r="K29" s="77">
        <v>0.79133237669491263</v>
      </c>
      <c r="L29" s="78">
        <v>56526.466999999997</v>
      </c>
      <c r="M29" s="78"/>
      <c r="N29" s="79">
        <f>+L29/I29</f>
        <v>0.74610334952046287</v>
      </c>
      <c r="O29" s="67"/>
      <c r="P29" s="67"/>
      <c r="Q29" s="67"/>
      <c r="S29" s="33"/>
    </row>
    <row r="30" spans="2:19" x14ac:dyDescent="0.25">
      <c r="B30" s="32"/>
      <c r="F30" s="74" t="s">
        <v>34</v>
      </c>
      <c r="G30" s="75"/>
      <c r="H30" s="72"/>
      <c r="I30" s="76">
        <v>19972.748</v>
      </c>
      <c r="J30" s="78"/>
      <c r="K30" s="77">
        <v>0.20861421831053062</v>
      </c>
      <c r="L30" s="78">
        <v>17235.587</v>
      </c>
      <c r="M30" s="78"/>
      <c r="N30" s="79">
        <f t="shared" ref="N30:N32" si="3">+L30/I30</f>
        <v>0.86295521277292442</v>
      </c>
      <c r="O30" s="67"/>
      <c r="P30" s="67"/>
      <c r="Q30" s="67"/>
      <c r="S30" s="33"/>
    </row>
    <row r="31" spans="2:19" x14ac:dyDescent="0.25">
      <c r="B31" s="32"/>
      <c r="F31" s="80" t="s">
        <v>35</v>
      </c>
      <c r="G31" s="81"/>
      <c r="H31" s="82"/>
      <c r="I31" s="76">
        <v>5.1130000000000004</v>
      </c>
      <c r="J31" s="78"/>
      <c r="K31" s="77">
        <v>5.3404994556670078E-5</v>
      </c>
      <c r="L31" s="78">
        <v>0</v>
      </c>
      <c r="M31" s="78"/>
      <c r="N31" s="79">
        <f t="shared" si="3"/>
        <v>0</v>
      </c>
      <c r="O31" s="67"/>
      <c r="P31" s="67"/>
      <c r="Q31" s="67"/>
      <c r="S31" s="33"/>
    </row>
    <row r="32" spans="2:19" x14ac:dyDescent="0.25">
      <c r="B32" s="32"/>
      <c r="F32" s="83" t="s">
        <v>24</v>
      </c>
      <c r="G32" s="84"/>
      <c r="H32" s="85"/>
      <c r="I32" s="86">
        <f>SUM(I29:I31)</f>
        <v>95740.109000000011</v>
      </c>
      <c r="J32" s="86"/>
      <c r="K32" s="87">
        <f>SUM(K29:K31)</f>
        <v>0.99999999999999989</v>
      </c>
      <c r="L32" s="86">
        <f>SUM(L29:L31)</f>
        <v>73762.054000000004</v>
      </c>
      <c r="M32" s="65"/>
      <c r="N32" s="88">
        <f t="shared" si="3"/>
        <v>0.77044046398568433</v>
      </c>
      <c r="O32" s="67"/>
      <c r="P32" s="67"/>
      <c r="Q32" s="67"/>
      <c r="S32" s="33"/>
    </row>
    <row r="33" spans="2:19" ht="12" customHeight="1" x14ac:dyDescent="0.25">
      <c r="B33" s="32"/>
      <c r="F33" s="89" t="s">
        <v>56</v>
      </c>
      <c r="G33" s="89"/>
      <c r="H33" s="89"/>
      <c r="I33" s="90"/>
      <c r="J33" s="90"/>
      <c r="K33" s="91"/>
      <c r="L33" s="92"/>
      <c r="M33" s="92"/>
      <c r="N33" s="91"/>
      <c r="O33" s="67"/>
      <c r="P33" s="67"/>
      <c r="Q33" s="67"/>
      <c r="S33" s="33"/>
    </row>
    <row r="34" spans="2:19" ht="12" customHeight="1" x14ac:dyDescent="0.25">
      <c r="B34" s="32"/>
      <c r="F34" s="40" t="s">
        <v>25</v>
      </c>
      <c r="G34" s="51"/>
      <c r="H34" s="51"/>
      <c r="I34" s="51"/>
      <c r="J34" s="51"/>
      <c r="K34" s="51"/>
      <c r="L34" s="51"/>
      <c r="M34" s="51"/>
      <c r="N34" s="51"/>
      <c r="S34" s="33"/>
    </row>
    <row r="35" spans="2:19" ht="12" customHeight="1" x14ac:dyDescent="0.25">
      <c r="B35" s="32"/>
      <c r="F35" s="43" t="s">
        <v>26</v>
      </c>
      <c r="I35" s="52"/>
      <c r="J35" s="52"/>
      <c r="K35" s="53"/>
      <c r="L35" s="52"/>
      <c r="M35" s="52"/>
      <c r="N35" s="53"/>
      <c r="S35" s="33"/>
    </row>
    <row r="36" spans="2:19" ht="12" customHeight="1" x14ac:dyDescent="0.25">
      <c r="B36" s="32"/>
      <c r="S36" s="33"/>
    </row>
    <row r="37" spans="2:19" x14ac:dyDescent="0.25">
      <c r="B37" s="32"/>
      <c r="S37" s="33"/>
    </row>
    <row r="38" spans="2:19" ht="14.4" customHeight="1" x14ac:dyDescent="0.25">
      <c r="B38" s="32"/>
      <c r="D38" s="264" t="s">
        <v>36</v>
      </c>
      <c r="E38" s="264"/>
      <c r="F38" s="264"/>
      <c r="G38" s="264"/>
      <c r="H38" s="264"/>
      <c r="I38" s="264"/>
      <c r="J38" s="264"/>
      <c r="K38" s="264"/>
      <c r="L38" s="264"/>
      <c r="M38" s="264"/>
      <c r="N38" s="264"/>
      <c r="O38" s="264"/>
      <c r="P38" s="264"/>
      <c r="Q38" s="264"/>
      <c r="S38" s="33"/>
    </row>
    <row r="39" spans="2:19" ht="16.5" customHeight="1" x14ac:dyDescent="0.25">
      <c r="B39" s="32"/>
      <c r="F39" s="265" t="s">
        <v>37</v>
      </c>
      <c r="G39" s="265"/>
      <c r="H39" s="265"/>
      <c r="I39" s="265"/>
      <c r="J39" s="265"/>
      <c r="K39" s="265"/>
      <c r="L39" s="265"/>
      <c r="M39" s="265"/>
      <c r="N39" s="265"/>
      <c r="S39" s="33"/>
    </row>
    <row r="40" spans="2:19" ht="14.4" customHeight="1" x14ac:dyDescent="0.25">
      <c r="B40" s="32"/>
      <c r="D40" s="256" t="s">
        <v>29</v>
      </c>
      <c r="E40" s="257"/>
      <c r="F40" s="236" t="s">
        <v>33</v>
      </c>
      <c r="G40" s="236"/>
      <c r="H40" s="236"/>
      <c r="I40" s="236" t="s">
        <v>34</v>
      </c>
      <c r="J40" s="236"/>
      <c r="K40" s="236"/>
      <c r="L40" s="236" t="s">
        <v>35</v>
      </c>
      <c r="M40" s="236"/>
      <c r="N40" s="236"/>
      <c r="O40" s="236" t="s">
        <v>24</v>
      </c>
      <c r="P40" s="236"/>
      <c r="Q40" s="236"/>
      <c r="S40" s="33"/>
    </row>
    <row r="41" spans="2:19" x14ac:dyDescent="0.25">
      <c r="B41" s="32"/>
      <c r="D41" s="258"/>
      <c r="E41" s="259"/>
      <c r="F41" s="109" t="s">
        <v>18</v>
      </c>
      <c r="G41" s="109" t="s">
        <v>31</v>
      </c>
      <c r="H41" s="109" t="s">
        <v>32</v>
      </c>
      <c r="I41" s="109" t="s">
        <v>18</v>
      </c>
      <c r="J41" s="109" t="s">
        <v>31</v>
      </c>
      <c r="K41" s="109" t="s">
        <v>32</v>
      </c>
      <c r="L41" s="109" t="s">
        <v>18</v>
      </c>
      <c r="M41" s="109" t="s">
        <v>31</v>
      </c>
      <c r="N41" s="109" t="s">
        <v>32</v>
      </c>
      <c r="O41" s="109" t="s">
        <v>24</v>
      </c>
      <c r="P41" s="109" t="s">
        <v>31</v>
      </c>
      <c r="Q41" s="109" t="s">
        <v>20</v>
      </c>
      <c r="S41" s="33"/>
    </row>
    <row r="42" spans="2:19" x14ac:dyDescent="0.25">
      <c r="B42" s="32"/>
      <c r="D42" s="228" t="s">
        <v>23</v>
      </c>
      <c r="E42" s="229"/>
      <c r="F42" s="78">
        <v>34154.199999999997</v>
      </c>
      <c r="G42" s="78">
        <v>33277.743999999999</v>
      </c>
      <c r="H42" s="94">
        <v>0.9743382658648132</v>
      </c>
      <c r="I42" s="78">
        <v>0</v>
      </c>
      <c r="J42" s="78">
        <v>0</v>
      </c>
      <c r="K42" s="94" t="s">
        <v>64</v>
      </c>
      <c r="L42" s="78">
        <v>0</v>
      </c>
      <c r="M42" s="78">
        <v>0</v>
      </c>
      <c r="N42" s="94" t="s">
        <v>64</v>
      </c>
      <c r="O42" s="78">
        <f>+F42+I42+L42</f>
        <v>34154.199999999997</v>
      </c>
      <c r="P42" s="78">
        <f t="shared" ref="P42:P44" si="4">+G42+J42+M42</f>
        <v>33277.743999999999</v>
      </c>
      <c r="Q42" s="94">
        <f>+P42/O42</f>
        <v>0.9743382658648132</v>
      </c>
      <c r="S42" s="33"/>
    </row>
    <row r="43" spans="2:19" x14ac:dyDescent="0.25">
      <c r="B43" s="32"/>
      <c r="D43" s="228" t="s">
        <v>21</v>
      </c>
      <c r="E43" s="229"/>
      <c r="F43" s="78">
        <v>32819.050999999999</v>
      </c>
      <c r="G43" s="78">
        <v>19229.260999999999</v>
      </c>
      <c r="H43" s="94">
        <v>0.58591764277400948</v>
      </c>
      <c r="I43" s="78">
        <v>2622.73</v>
      </c>
      <c r="J43" s="78">
        <v>2607.076</v>
      </c>
      <c r="K43" s="94">
        <v>0.99403141001933104</v>
      </c>
      <c r="L43" s="78">
        <v>0</v>
      </c>
      <c r="M43" s="78">
        <v>0</v>
      </c>
      <c r="N43" s="94" t="s">
        <v>64</v>
      </c>
      <c r="O43" s="78">
        <f t="shared" ref="O43:O44" si="5">+F43+I43+L43</f>
        <v>35441.781000000003</v>
      </c>
      <c r="P43" s="78">
        <f t="shared" si="4"/>
        <v>21836.337</v>
      </c>
      <c r="Q43" s="94">
        <f t="shared" ref="Q43:Q45" si="6">+P43/O43</f>
        <v>0.61611850149404168</v>
      </c>
      <c r="S43" s="33"/>
    </row>
    <row r="44" spans="2:19" x14ac:dyDescent="0.25">
      <c r="B44" s="32"/>
      <c r="D44" s="228" t="s">
        <v>22</v>
      </c>
      <c r="E44" s="229"/>
      <c r="F44" s="78">
        <v>8788.9969999999994</v>
      </c>
      <c r="G44" s="78">
        <v>4019.462</v>
      </c>
      <c r="H44" s="94">
        <v>0.45732886244016241</v>
      </c>
      <c r="I44" s="78">
        <v>17350.018</v>
      </c>
      <c r="J44" s="78">
        <v>14628.511</v>
      </c>
      <c r="K44" s="94">
        <v>0.84314096965202001</v>
      </c>
      <c r="L44" s="78">
        <v>5.1130000000000004</v>
      </c>
      <c r="M44" s="78">
        <v>0</v>
      </c>
      <c r="N44" s="94">
        <v>0</v>
      </c>
      <c r="O44" s="78">
        <f t="shared" si="5"/>
        <v>26144.128000000001</v>
      </c>
      <c r="P44" s="78">
        <f t="shared" si="4"/>
        <v>18647.973000000002</v>
      </c>
      <c r="Q44" s="94">
        <f t="shared" si="6"/>
        <v>0.713275768845685</v>
      </c>
      <c r="S44" s="33"/>
    </row>
    <row r="45" spans="2:19" x14ac:dyDescent="0.25">
      <c r="B45" s="32"/>
      <c r="D45" s="225" t="s">
        <v>24</v>
      </c>
      <c r="E45" s="226"/>
      <c r="F45" s="86">
        <f t="shared" ref="F45:G45" si="7">SUM(F42:F44)</f>
        <v>75762.247999999992</v>
      </c>
      <c r="G45" s="86">
        <f t="shared" si="7"/>
        <v>56526.466999999997</v>
      </c>
      <c r="H45" s="95">
        <f t="shared" ref="H45" si="8">+G45/F45</f>
        <v>0.74610334952046309</v>
      </c>
      <c r="I45" s="86">
        <f t="shared" ref="I45:J45" si="9">SUM(I42:I44)</f>
        <v>19972.748</v>
      </c>
      <c r="J45" s="86">
        <f t="shared" si="9"/>
        <v>17235.587</v>
      </c>
      <c r="K45" s="95">
        <f t="shared" ref="K45" si="10">+J45/I45</f>
        <v>0.86295521277292442</v>
      </c>
      <c r="L45" s="86">
        <f t="shared" ref="L45:M45" si="11">SUM(L42:L44)</f>
        <v>5.1130000000000004</v>
      </c>
      <c r="M45" s="86">
        <f t="shared" si="11"/>
        <v>0</v>
      </c>
      <c r="N45" s="95">
        <f t="shared" ref="N45" si="12">+M45/L45</f>
        <v>0</v>
      </c>
      <c r="O45" s="86">
        <f t="shared" ref="O45:P45" si="13">SUM(O42:O44)</f>
        <v>95740.108999999997</v>
      </c>
      <c r="P45" s="86">
        <f t="shared" si="13"/>
        <v>73762.054000000004</v>
      </c>
      <c r="Q45" s="95">
        <f t="shared" si="6"/>
        <v>0.77044046398568444</v>
      </c>
      <c r="S45" s="33"/>
    </row>
    <row r="46" spans="2:19" ht="12" customHeight="1" x14ac:dyDescent="0.25">
      <c r="B46" s="32"/>
      <c r="D46" s="89" t="s">
        <v>56</v>
      </c>
      <c r="E46" s="41"/>
      <c r="F46" s="41"/>
      <c r="G46" s="41"/>
      <c r="H46" s="41"/>
      <c r="I46" s="41"/>
      <c r="J46" s="41"/>
      <c r="K46" s="41"/>
      <c r="L46" s="41"/>
      <c r="M46" s="41"/>
      <c r="N46" s="41"/>
      <c r="O46" s="41"/>
      <c r="P46" s="41"/>
      <c r="Q46" s="41"/>
      <c r="S46" s="33"/>
    </row>
    <row r="47" spans="2:19" ht="12" customHeight="1" x14ac:dyDescent="0.25">
      <c r="B47" s="32"/>
      <c r="D47" s="40" t="s">
        <v>25</v>
      </c>
      <c r="E47" s="67"/>
      <c r="F47" s="67"/>
      <c r="G47" s="67"/>
      <c r="H47" s="96"/>
      <c r="I47" s="67"/>
      <c r="J47" s="67"/>
      <c r="K47" s="67"/>
      <c r="L47" s="67"/>
      <c r="M47" s="67"/>
      <c r="N47" s="67"/>
      <c r="O47" s="67"/>
      <c r="P47" s="67"/>
      <c r="Q47" s="67"/>
      <c r="S47" s="33"/>
    </row>
    <row r="48" spans="2:19" ht="12" customHeight="1" x14ac:dyDescent="0.25">
      <c r="B48" s="32"/>
      <c r="D48" s="43" t="s">
        <v>26</v>
      </c>
      <c r="S48" s="33"/>
    </row>
    <row r="49" spans="2:19" x14ac:dyDescent="0.25">
      <c r="B49" s="32"/>
      <c r="S49" s="33"/>
    </row>
    <row r="50" spans="2:19" ht="18.75" customHeight="1" x14ac:dyDescent="0.25">
      <c r="B50" s="32"/>
      <c r="C50" s="260" t="s">
        <v>135</v>
      </c>
      <c r="D50" s="260"/>
      <c r="E50" s="260"/>
      <c r="F50" s="260"/>
      <c r="G50" s="260"/>
      <c r="H50" s="260"/>
      <c r="I50" s="260"/>
      <c r="J50" s="260"/>
      <c r="K50" s="260"/>
      <c r="L50" s="260"/>
      <c r="M50" s="260"/>
      <c r="N50" s="260"/>
      <c r="O50" s="260"/>
      <c r="P50" s="260"/>
      <c r="Q50" s="260"/>
      <c r="R50" s="260"/>
      <c r="S50" s="33"/>
    </row>
    <row r="51" spans="2:19" ht="13.5" customHeight="1" x14ac:dyDescent="0.25">
      <c r="B51" s="32"/>
      <c r="C51" s="260"/>
      <c r="D51" s="260"/>
      <c r="E51" s="260"/>
      <c r="F51" s="260"/>
      <c r="G51" s="260"/>
      <c r="H51" s="260"/>
      <c r="I51" s="260"/>
      <c r="J51" s="260"/>
      <c r="K51" s="260"/>
      <c r="L51" s="260"/>
      <c r="M51" s="260"/>
      <c r="N51" s="260"/>
      <c r="O51" s="260"/>
      <c r="P51" s="260"/>
      <c r="Q51" s="260"/>
      <c r="R51" s="260"/>
      <c r="S51" s="33"/>
    </row>
    <row r="52" spans="2:19" x14ac:dyDescent="0.25">
      <c r="B52" s="32"/>
      <c r="S52" s="33"/>
    </row>
    <row r="53" spans="2:19" x14ac:dyDescent="0.25">
      <c r="B53" s="32"/>
      <c r="E53" s="261" t="s">
        <v>38</v>
      </c>
      <c r="F53" s="261"/>
      <c r="G53" s="261"/>
      <c r="H53" s="261"/>
      <c r="I53" s="261"/>
      <c r="J53" s="261"/>
      <c r="K53" s="261"/>
      <c r="L53" s="261"/>
      <c r="M53" s="261"/>
      <c r="N53" s="261"/>
      <c r="O53" s="261"/>
      <c r="P53" s="54"/>
      <c r="S53" s="33"/>
    </row>
    <row r="54" spans="2:19" ht="16.5" customHeight="1" x14ac:dyDescent="0.25">
      <c r="B54" s="32"/>
      <c r="E54" s="39"/>
      <c r="F54" s="255" t="s">
        <v>39</v>
      </c>
      <c r="G54" s="255"/>
      <c r="H54" s="255"/>
      <c r="I54" s="255"/>
      <c r="J54" s="255"/>
      <c r="K54" s="255"/>
      <c r="L54" s="255"/>
      <c r="M54" s="255"/>
      <c r="N54" s="255"/>
      <c r="O54" s="39"/>
      <c r="S54" s="33"/>
    </row>
    <row r="55" spans="2:19" x14ac:dyDescent="0.25">
      <c r="B55" s="32"/>
      <c r="F55" s="97" t="s">
        <v>40</v>
      </c>
      <c r="G55" s="97"/>
      <c r="H55" s="97" t="s">
        <v>41</v>
      </c>
      <c r="I55" s="97" t="s">
        <v>19</v>
      </c>
      <c r="J55" s="97"/>
      <c r="K55" s="97" t="s">
        <v>42</v>
      </c>
      <c r="L55" s="97" t="s">
        <v>43</v>
      </c>
      <c r="M55" s="97"/>
      <c r="N55" s="97" t="s">
        <v>44</v>
      </c>
      <c r="S55" s="33"/>
    </row>
    <row r="56" spans="2:19" x14ac:dyDescent="0.25">
      <c r="B56" s="32"/>
      <c r="F56" s="98" t="s">
        <v>45</v>
      </c>
      <c r="G56" s="98"/>
      <c r="H56" s="99">
        <v>520.30899999999997</v>
      </c>
      <c r="I56" s="99">
        <v>0</v>
      </c>
      <c r="J56" s="99"/>
      <c r="K56" s="100">
        <v>0</v>
      </c>
      <c r="L56" s="101">
        <v>18</v>
      </c>
      <c r="M56" s="101"/>
      <c r="N56" s="100">
        <f>+L56/L$60</f>
        <v>0.13432835820895522</v>
      </c>
      <c r="Q56" s="55"/>
      <c r="S56" s="33"/>
    </row>
    <row r="57" spans="2:19" x14ac:dyDescent="0.25">
      <c r="B57" s="32"/>
      <c r="F57" s="98" t="s">
        <v>46</v>
      </c>
      <c r="G57" s="98"/>
      <c r="H57" s="99">
        <v>15989.215999999999</v>
      </c>
      <c r="I57" s="99">
        <v>3592.7819999999997</v>
      </c>
      <c r="J57" s="99"/>
      <c r="K57" s="100">
        <v>0.29216700647727722</v>
      </c>
      <c r="L57" s="101">
        <v>13</v>
      </c>
      <c r="M57" s="101"/>
      <c r="N57" s="100">
        <f t="shared" ref="N57:N60" si="14">+L57/L$60</f>
        <v>9.7014925373134331E-2</v>
      </c>
      <c r="S57" s="33"/>
    </row>
    <row r="58" spans="2:19" x14ac:dyDescent="0.25">
      <c r="B58" s="32"/>
      <c r="F58" s="98" t="s">
        <v>47</v>
      </c>
      <c r="G58" s="98"/>
      <c r="H58" s="99">
        <v>77395.501000000018</v>
      </c>
      <c r="I58" s="99">
        <v>68334.18700000002</v>
      </c>
      <c r="J58" s="99"/>
      <c r="K58" s="100">
        <v>0.9002523872199919</v>
      </c>
      <c r="L58" s="101">
        <v>70</v>
      </c>
      <c r="M58" s="101"/>
      <c r="N58" s="100">
        <f t="shared" si="14"/>
        <v>0.52238805970149249</v>
      </c>
      <c r="S58" s="33"/>
    </row>
    <row r="59" spans="2:19" x14ac:dyDescent="0.25">
      <c r="B59" s="32"/>
      <c r="F59" s="98" t="s">
        <v>48</v>
      </c>
      <c r="G59" s="98"/>
      <c r="H59" s="99">
        <v>1835.0830000000003</v>
      </c>
      <c r="I59" s="99">
        <v>1835.0830000000003</v>
      </c>
      <c r="J59" s="99"/>
      <c r="K59" s="100">
        <v>1</v>
      </c>
      <c r="L59" s="101">
        <v>33</v>
      </c>
      <c r="M59" s="101"/>
      <c r="N59" s="100">
        <f t="shared" si="14"/>
        <v>0.2462686567164179</v>
      </c>
      <c r="S59" s="33"/>
    </row>
    <row r="60" spans="2:19" x14ac:dyDescent="0.25">
      <c r="B60" s="32"/>
      <c r="F60" s="102" t="s">
        <v>24</v>
      </c>
      <c r="G60" s="102"/>
      <c r="H60" s="103">
        <v>95740.109000000026</v>
      </c>
      <c r="I60" s="103">
        <v>73762.052000000025</v>
      </c>
      <c r="J60" s="103"/>
      <c r="K60" s="104">
        <v>0.74489431484779123</v>
      </c>
      <c r="L60" s="103">
        <v>134</v>
      </c>
      <c r="M60" s="105"/>
      <c r="N60" s="104">
        <f t="shared" si="14"/>
        <v>1</v>
      </c>
      <c r="S60" s="33"/>
    </row>
    <row r="61" spans="2:19" x14ac:dyDescent="0.25">
      <c r="B61" s="32"/>
      <c r="F61" s="40" t="s">
        <v>25</v>
      </c>
      <c r="G61" s="56"/>
      <c r="H61" s="56"/>
      <c r="I61" s="56"/>
      <c r="J61" s="56"/>
      <c r="K61" s="56"/>
      <c r="L61" s="56"/>
      <c r="M61" s="56"/>
      <c r="N61" s="56"/>
      <c r="S61" s="33"/>
    </row>
    <row r="62" spans="2:19" x14ac:dyDescent="0.25">
      <c r="B62" s="32"/>
      <c r="F62" s="43" t="s">
        <v>26</v>
      </c>
      <c r="K62" s="52"/>
      <c r="S62" s="33"/>
    </row>
    <row r="63" spans="2:19" x14ac:dyDescent="0.25">
      <c r="B63" s="32"/>
      <c r="S63" s="33"/>
    </row>
    <row r="64" spans="2:19" x14ac:dyDescent="0.25">
      <c r="B64" s="32"/>
      <c r="S64" s="33"/>
    </row>
    <row r="65" spans="2:19" x14ac:dyDescent="0.25">
      <c r="B65" s="32"/>
      <c r="E65" s="264" t="s">
        <v>49</v>
      </c>
      <c r="F65" s="264"/>
      <c r="G65" s="264"/>
      <c r="H65" s="264"/>
      <c r="I65" s="264"/>
      <c r="J65" s="264"/>
      <c r="K65" s="264"/>
      <c r="L65" s="264"/>
      <c r="M65" s="264"/>
      <c r="N65" s="264"/>
      <c r="O65" s="264"/>
      <c r="P65" s="50"/>
      <c r="S65" s="33"/>
    </row>
    <row r="66" spans="2:19" ht="16.5" customHeight="1" x14ac:dyDescent="0.25">
      <c r="B66" s="32"/>
      <c r="F66" s="265" t="s">
        <v>50</v>
      </c>
      <c r="G66" s="265"/>
      <c r="H66" s="265"/>
      <c r="I66" s="265"/>
      <c r="J66" s="265"/>
      <c r="K66" s="265"/>
      <c r="L66" s="265"/>
      <c r="M66" s="265"/>
      <c r="N66" s="265"/>
      <c r="S66" s="33"/>
    </row>
    <row r="67" spans="2:19" x14ac:dyDescent="0.25">
      <c r="B67" s="32"/>
      <c r="F67" s="236" t="s">
        <v>29</v>
      </c>
      <c r="G67" s="236"/>
      <c r="H67" s="236"/>
      <c r="I67" s="109" t="s">
        <v>18</v>
      </c>
      <c r="J67" s="109"/>
      <c r="K67" s="109" t="s">
        <v>30</v>
      </c>
      <c r="L67" s="109" t="s">
        <v>31</v>
      </c>
      <c r="M67" s="109"/>
      <c r="N67" s="109" t="s">
        <v>32</v>
      </c>
      <c r="S67" s="33"/>
    </row>
    <row r="68" spans="2:19" x14ac:dyDescent="0.25">
      <c r="B68" s="32"/>
      <c r="F68" s="107" t="s">
        <v>65</v>
      </c>
      <c r="G68" s="108"/>
      <c r="H68" s="68"/>
      <c r="I68" s="78">
        <v>446.428</v>
      </c>
      <c r="J68" s="106"/>
      <c r="K68" s="100">
        <f>+I68/I$72</f>
        <v>4.6629151007129103E-3</v>
      </c>
      <c r="L68" s="78">
        <v>310.36599999999999</v>
      </c>
      <c r="M68" s="106"/>
      <c r="N68" s="77">
        <f>+L68/I68</f>
        <v>0.69522072988253425</v>
      </c>
      <c r="S68" s="33"/>
    </row>
    <row r="69" spans="2:19" x14ac:dyDescent="0.25">
      <c r="B69" s="32"/>
      <c r="F69" s="107" t="s">
        <v>51</v>
      </c>
      <c r="G69" s="108"/>
      <c r="H69" s="68"/>
      <c r="I69" s="78">
        <v>81776.205999999991</v>
      </c>
      <c r="J69" s="106"/>
      <c r="K69" s="77">
        <f t="shared" ref="K69:K72" si="15">+I69/I$72</f>
        <v>0.85414782638277542</v>
      </c>
      <c r="L69" s="78">
        <v>60888.426000000007</v>
      </c>
      <c r="M69" s="106"/>
      <c r="N69" s="77">
        <f t="shared" ref="N69:N72" si="16">+L69/I69</f>
        <v>0.74457386785588964</v>
      </c>
      <c r="S69" s="33"/>
    </row>
    <row r="70" spans="2:19" x14ac:dyDescent="0.25">
      <c r="B70" s="32"/>
      <c r="F70" s="107" t="s">
        <v>66</v>
      </c>
      <c r="G70" s="108"/>
      <c r="H70" s="72"/>
      <c r="I70" s="78">
        <v>12806.581</v>
      </c>
      <c r="J70" s="106"/>
      <c r="K70" s="77">
        <f t="shared" si="15"/>
        <v>0.13376401106875699</v>
      </c>
      <c r="L70" s="78">
        <v>11975.407000000001</v>
      </c>
      <c r="M70" s="106"/>
      <c r="N70" s="77">
        <f t="shared" si="16"/>
        <v>0.93509790005622895</v>
      </c>
      <c r="S70" s="33"/>
    </row>
    <row r="71" spans="2:19" x14ac:dyDescent="0.25">
      <c r="B71" s="32"/>
      <c r="F71" s="107" t="s">
        <v>67</v>
      </c>
      <c r="G71" s="108"/>
      <c r="H71" s="72"/>
      <c r="I71" s="78">
        <v>710.89400000000001</v>
      </c>
      <c r="J71" s="106"/>
      <c r="K71" s="77">
        <f t="shared" si="15"/>
        <v>7.4252474477546297E-3</v>
      </c>
      <c r="L71" s="78">
        <v>587.85300000000007</v>
      </c>
      <c r="M71" s="106"/>
      <c r="N71" s="77">
        <f t="shared" si="16"/>
        <v>0.8269207504916346</v>
      </c>
      <c r="S71" s="33"/>
    </row>
    <row r="72" spans="2:19" x14ac:dyDescent="0.25">
      <c r="B72" s="32"/>
      <c r="F72" s="225" t="s">
        <v>24</v>
      </c>
      <c r="G72" s="237"/>
      <c r="H72" s="226"/>
      <c r="I72" s="103">
        <f>SUM(I68:I71)</f>
        <v>95740.108999999997</v>
      </c>
      <c r="J72" s="64"/>
      <c r="K72" s="87">
        <f t="shared" si="15"/>
        <v>1</v>
      </c>
      <c r="L72" s="103">
        <f>SUM(L68:L71)</f>
        <v>73762.052000000011</v>
      </c>
      <c r="M72" s="64"/>
      <c r="N72" s="87">
        <f t="shared" si="16"/>
        <v>0.77044044309579818</v>
      </c>
      <c r="S72" s="33"/>
    </row>
    <row r="73" spans="2:19" x14ac:dyDescent="0.25">
      <c r="B73" s="32"/>
      <c r="F73" s="40" t="s">
        <v>25</v>
      </c>
      <c r="G73" s="56"/>
      <c r="H73" s="56"/>
      <c r="I73" s="56"/>
      <c r="J73" s="56"/>
      <c r="K73" s="56"/>
      <c r="L73" s="56"/>
      <c r="M73" s="56"/>
      <c r="N73" s="56"/>
      <c r="S73" s="33"/>
    </row>
    <row r="74" spans="2:19" x14ac:dyDescent="0.25">
      <c r="B74" s="32"/>
      <c r="F74" s="43" t="s">
        <v>26</v>
      </c>
      <c r="I74" s="52"/>
      <c r="L74" s="52"/>
      <c r="S74" s="33"/>
    </row>
    <row r="75" spans="2:19" x14ac:dyDescent="0.25">
      <c r="B75" s="32"/>
      <c r="S75" s="33"/>
    </row>
    <row r="76" spans="2:19" x14ac:dyDescent="0.25">
      <c r="B76" s="32"/>
      <c r="S76" s="33"/>
    </row>
    <row r="77" spans="2:19" x14ac:dyDescent="0.25">
      <c r="B77" s="32"/>
      <c r="E77" s="264" t="s">
        <v>52</v>
      </c>
      <c r="F77" s="264"/>
      <c r="G77" s="264"/>
      <c r="H77" s="264"/>
      <c r="I77" s="264"/>
      <c r="J77" s="264"/>
      <c r="K77" s="264"/>
      <c r="L77" s="264"/>
      <c r="M77" s="264"/>
      <c r="N77" s="264"/>
      <c r="O77" s="264"/>
      <c r="P77" s="50"/>
      <c r="S77" s="33"/>
    </row>
    <row r="78" spans="2:19" ht="16.5" customHeight="1" x14ac:dyDescent="0.25">
      <c r="B78" s="32"/>
      <c r="F78" s="265" t="s">
        <v>50</v>
      </c>
      <c r="G78" s="265"/>
      <c r="H78" s="265"/>
      <c r="I78" s="265"/>
      <c r="J78" s="265"/>
      <c r="K78" s="265"/>
      <c r="L78" s="265"/>
      <c r="M78" s="265"/>
      <c r="N78" s="265"/>
      <c r="S78" s="33"/>
    </row>
    <row r="79" spans="2:19" x14ac:dyDescent="0.25">
      <c r="B79" s="32"/>
      <c r="F79" s="236" t="s">
        <v>29</v>
      </c>
      <c r="G79" s="236"/>
      <c r="H79" s="236"/>
      <c r="I79" s="109" t="s">
        <v>18</v>
      </c>
      <c r="J79" s="109"/>
      <c r="K79" s="109" t="s">
        <v>30</v>
      </c>
      <c r="L79" s="109" t="s">
        <v>31</v>
      </c>
      <c r="M79" s="109"/>
      <c r="N79" s="109" t="s">
        <v>32</v>
      </c>
      <c r="S79" s="33"/>
    </row>
    <row r="80" spans="2:19" x14ac:dyDescent="0.25">
      <c r="B80" s="32"/>
      <c r="F80" s="68" t="s">
        <v>53</v>
      </c>
      <c r="G80" s="68"/>
      <c r="H80" s="68"/>
      <c r="I80" s="78">
        <v>25730.042000000001</v>
      </c>
      <c r="J80" s="106"/>
      <c r="K80" s="77">
        <v>0.42898156724400138</v>
      </c>
      <c r="L80" s="78">
        <v>18558.473999999998</v>
      </c>
      <c r="M80" s="78"/>
      <c r="N80" s="77">
        <f>+L80/I80</f>
        <v>0.72127647518025806</v>
      </c>
      <c r="O80" s="67"/>
      <c r="P80" s="67"/>
      <c r="S80" s="33"/>
    </row>
    <row r="81" spans="2:19" x14ac:dyDescent="0.25">
      <c r="B81" s="32"/>
      <c r="F81" s="68" t="s">
        <v>54</v>
      </c>
      <c r="G81" s="68"/>
      <c r="H81" s="68"/>
      <c r="I81" s="78">
        <v>34249.322999999997</v>
      </c>
      <c r="J81" s="106"/>
      <c r="K81" s="77">
        <v>0.57101843275599862</v>
      </c>
      <c r="L81" s="78">
        <v>33322.531999999999</v>
      </c>
      <c r="M81" s="78"/>
      <c r="N81" s="77">
        <f t="shared" ref="N81:N82" si="17">+L81/I81</f>
        <v>0.97293987387721514</v>
      </c>
      <c r="O81" s="67"/>
      <c r="P81" s="67"/>
      <c r="S81" s="33"/>
    </row>
    <row r="82" spans="2:19" x14ac:dyDescent="0.25">
      <c r="B82" s="32"/>
      <c r="F82" s="225" t="s">
        <v>24</v>
      </c>
      <c r="G82" s="237"/>
      <c r="H82" s="226"/>
      <c r="I82" s="64">
        <f>SUM(I80:I81)</f>
        <v>59979.364999999998</v>
      </c>
      <c r="J82" s="64"/>
      <c r="K82" s="87">
        <f>+K81+K80</f>
        <v>1</v>
      </c>
      <c r="L82" s="64">
        <f>SUM(L80:L81)</f>
        <v>51881.005999999994</v>
      </c>
      <c r="M82" s="65"/>
      <c r="N82" s="87">
        <f t="shared" si="17"/>
        <v>0.86498091468624239</v>
      </c>
      <c r="O82" s="67"/>
      <c r="P82" s="67"/>
      <c r="S82" s="33"/>
    </row>
    <row r="83" spans="2:19" x14ac:dyDescent="0.25">
      <c r="B83" s="32"/>
      <c r="F83" s="40" t="s">
        <v>25</v>
      </c>
      <c r="G83" s="56"/>
      <c r="H83" s="56"/>
      <c r="I83" s="56"/>
      <c r="J83" s="56"/>
      <c r="K83" s="56"/>
      <c r="L83" s="56"/>
      <c r="M83" s="56"/>
      <c r="N83" s="56"/>
      <c r="S83" s="33"/>
    </row>
    <row r="84" spans="2:19" x14ac:dyDescent="0.25">
      <c r="B84" s="32"/>
      <c r="F84" s="43" t="s">
        <v>26</v>
      </c>
      <c r="S84" s="33"/>
    </row>
    <row r="85" spans="2:19" x14ac:dyDescent="0.25">
      <c r="B85" s="57"/>
      <c r="C85" s="58"/>
      <c r="D85" s="58"/>
      <c r="E85" s="58"/>
      <c r="F85" s="58"/>
      <c r="G85" s="58"/>
      <c r="H85" s="58"/>
      <c r="I85" s="58"/>
      <c r="J85" s="58"/>
      <c r="K85" s="58"/>
      <c r="L85" s="58"/>
      <c r="M85" s="58"/>
      <c r="N85" s="58"/>
      <c r="O85" s="58"/>
      <c r="P85" s="58"/>
      <c r="Q85" s="58"/>
      <c r="R85" s="58"/>
      <c r="S85" s="59"/>
    </row>
  </sheetData>
  <mergeCells count="38">
    <mergeCell ref="F27:N27"/>
    <mergeCell ref="B2:S3"/>
    <mergeCell ref="C8:R8"/>
    <mergeCell ref="C10:R11"/>
    <mergeCell ref="E13:O13"/>
    <mergeCell ref="Q13:S15"/>
    <mergeCell ref="E14:O14"/>
    <mergeCell ref="E15:F16"/>
    <mergeCell ref="H15:K15"/>
    <mergeCell ref="L15:O15"/>
    <mergeCell ref="E17:F17"/>
    <mergeCell ref="E18:F18"/>
    <mergeCell ref="E19:F19"/>
    <mergeCell ref="E20:F20"/>
    <mergeCell ref="E26:O26"/>
    <mergeCell ref="F28:H28"/>
    <mergeCell ref="D38:Q38"/>
    <mergeCell ref="F39:N39"/>
    <mergeCell ref="D40:E41"/>
    <mergeCell ref="F40:H40"/>
    <mergeCell ref="I40:K40"/>
    <mergeCell ref="L40:N40"/>
    <mergeCell ref="O40:Q40"/>
    <mergeCell ref="F54:N54"/>
    <mergeCell ref="E65:O65"/>
    <mergeCell ref="F66:N66"/>
    <mergeCell ref="F67:H67"/>
    <mergeCell ref="D42:E42"/>
    <mergeCell ref="D43:E43"/>
    <mergeCell ref="D44:E44"/>
    <mergeCell ref="D45:E45"/>
    <mergeCell ref="C50:R51"/>
    <mergeCell ref="E53:O53"/>
    <mergeCell ref="F82:H82"/>
    <mergeCell ref="F72:H72"/>
    <mergeCell ref="E77:O77"/>
    <mergeCell ref="F78:N78"/>
    <mergeCell ref="F79:H7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4EFA0-F3A1-44DC-ABC4-DE031B04127C}">
  <dimension ref="A1:T85"/>
  <sheetViews>
    <sheetView zoomScale="85" zoomScaleNormal="85" workbookViewId="0">
      <selection activeCell="I19" sqref="I19"/>
    </sheetView>
  </sheetViews>
  <sheetFormatPr defaultColWidth="0" defaultRowHeight="12" x14ac:dyDescent="0.25"/>
  <cols>
    <col min="1" max="2" width="11.6640625" style="26" customWidth="1"/>
    <col min="3" max="3" width="19.33203125" style="26" customWidth="1"/>
    <col min="4" max="4" width="16.44140625" style="26" customWidth="1"/>
    <col min="5" max="5" width="11.6640625" style="26" customWidth="1"/>
    <col min="6" max="6" width="14" style="26" customWidth="1"/>
    <col min="7" max="7" width="12.5546875" style="26" hidden="1" customWidth="1"/>
    <col min="8" max="8" width="13.33203125" style="26" customWidth="1"/>
    <col min="9" max="9" width="11.6640625" style="26" customWidth="1"/>
    <col min="10" max="10" width="11.6640625" style="26" hidden="1" customWidth="1"/>
    <col min="11" max="12" width="11.6640625" style="26" customWidth="1"/>
    <col min="13" max="13" width="11.6640625" style="26" hidden="1" customWidth="1"/>
    <col min="14" max="14" width="12.88671875" style="26" customWidth="1"/>
    <col min="15" max="20" width="11.6640625" style="26" customWidth="1"/>
    <col min="21" max="16384" width="11.44140625" style="26" hidden="1"/>
  </cols>
  <sheetData>
    <row r="1" spans="2:19" ht="9" customHeight="1" x14ac:dyDescent="0.3">
      <c r="C1" s="27"/>
      <c r="D1" s="27"/>
    </row>
    <row r="2" spans="2:19" x14ac:dyDescent="0.25">
      <c r="B2" s="267" t="s">
        <v>58</v>
      </c>
      <c r="C2" s="267"/>
      <c r="D2" s="267"/>
      <c r="E2" s="267"/>
      <c r="F2" s="267"/>
      <c r="G2" s="267"/>
      <c r="H2" s="267"/>
      <c r="I2" s="267"/>
      <c r="J2" s="267"/>
      <c r="K2" s="267"/>
      <c r="L2" s="267"/>
      <c r="M2" s="267"/>
      <c r="N2" s="267"/>
      <c r="O2" s="267"/>
      <c r="P2" s="267"/>
      <c r="Q2" s="267"/>
      <c r="R2" s="267"/>
      <c r="S2" s="267"/>
    </row>
    <row r="3" spans="2:19" x14ac:dyDescent="0.25">
      <c r="B3" s="267"/>
      <c r="C3" s="267"/>
      <c r="D3" s="267"/>
      <c r="E3" s="267"/>
      <c r="F3" s="267"/>
      <c r="G3" s="267"/>
      <c r="H3" s="267"/>
      <c r="I3" s="267"/>
      <c r="J3" s="267"/>
      <c r="K3" s="267"/>
      <c r="L3" s="267"/>
      <c r="M3" s="267"/>
      <c r="N3" s="267"/>
      <c r="O3" s="267"/>
      <c r="P3" s="267"/>
      <c r="Q3" s="267"/>
      <c r="R3" s="267"/>
      <c r="S3" s="267"/>
    </row>
    <row r="4" spans="2:19" x14ac:dyDescent="0.25">
      <c r="B4" s="28"/>
      <c r="H4" s="28"/>
      <c r="O4" s="28"/>
      <c r="P4" s="28"/>
    </row>
    <row r="5" spans="2:19" x14ac:dyDescent="0.25">
      <c r="B5" s="28"/>
      <c r="H5" s="28"/>
      <c r="O5" s="28"/>
      <c r="P5" s="28"/>
    </row>
    <row r="7" spans="2:19" x14ac:dyDescent="0.25">
      <c r="B7" s="29"/>
      <c r="C7" s="30"/>
      <c r="D7" s="30"/>
      <c r="E7" s="30"/>
      <c r="F7" s="30"/>
      <c r="G7" s="30"/>
      <c r="H7" s="30"/>
      <c r="I7" s="30"/>
      <c r="J7" s="30"/>
      <c r="K7" s="30"/>
      <c r="L7" s="30"/>
      <c r="M7" s="30"/>
      <c r="N7" s="30"/>
      <c r="O7" s="30"/>
      <c r="P7" s="30"/>
      <c r="Q7" s="30"/>
      <c r="R7" s="30"/>
      <c r="S7" s="31"/>
    </row>
    <row r="8" spans="2:19" x14ac:dyDescent="0.25">
      <c r="B8" s="32"/>
      <c r="C8" s="252" t="s">
        <v>14</v>
      </c>
      <c r="D8" s="252"/>
      <c r="E8" s="252"/>
      <c r="F8" s="252"/>
      <c r="G8" s="252"/>
      <c r="H8" s="252"/>
      <c r="I8" s="252"/>
      <c r="J8" s="252"/>
      <c r="K8" s="252"/>
      <c r="L8" s="252"/>
      <c r="M8" s="252"/>
      <c r="N8" s="252"/>
      <c r="O8" s="252"/>
      <c r="P8" s="252"/>
      <c r="Q8" s="252"/>
      <c r="R8" s="252"/>
      <c r="S8" s="33"/>
    </row>
    <row r="9" spans="2:19" x14ac:dyDescent="0.25">
      <c r="B9" s="32"/>
      <c r="C9" s="34"/>
      <c r="D9" s="34"/>
      <c r="E9" s="34"/>
      <c r="F9" s="34"/>
      <c r="G9" s="34"/>
      <c r="H9" s="34"/>
      <c r="I9" s="34"/>
      <c r="J9" s="34"/>
      <c r="K9" s="34"/>
      <c r="L9" s="34"/>
      <c r="M9" s="34"/>
      <c r="N9" s="34"/>
      <c r="O9" s="34"/>
      <c r="P9" s="34"/>
      <c r="Q9" s="34"/>
      <c r="R9" s="34"/>
      <c r="S9" s="33"/>
    </row>
    <row r="10" spans="2:19" ht="19.5" customHeight="1" x14ac:dyDescent="0.25">
      <c r="B10" s="32"/>
      <c r="C10" s="249" t="s">
        <v>136</v>
      </c>
      <c r="D10" s="249"/>
      <c r="E10" s="249"/>
      <c r="F10" s="249"/>
      <c r="G10" s="249"/>
      <c r="H10" s="249"/>
      <c r="I10" s="249"/>
      <c r="J10" s="249"/>
      <c r="K10" s="249"/>
      <c r="L10" s="249"/>
      <c r="M10" s="249"/>
      <c r="N10" s="249"/>
      <c r="O10" s="249"/>
      <c r="P10" s="249"/>
      <c r="Q10" s="249"/>
      <c r="R10" s="249"/>
      <c r="S10" s="35"/>
    </row>
    <row r="11" spans="2:19" ht="19.5" customHeight="1" x14ac:dyDescent="0.25">
      <c r="B11" s="32"/>
      <c r="C11" s="249"/>
      <c r="D11" s="249"/>
      <c r="E11" s="249"/>
      <c r="F11" s="249"/>
      <c r="G11" s="249"/>
      <c r="H11" s="249"/>
      <c r="I11" s="249"/>
      <c r="J11" s="249"/>
      <c r="K11" s="249"/>
      <c r="L11" s="249"/>
      <c r="M11" s="249"/>
      <c r="N11" s="249"/>
      <c r="O11" s="249"/>
      <c r="P11" s="249"/>
      <c r="Q11" s="249"/>
      <c r="R11" s="249"/>
      <c r="S11" s="35"/>
    </row>
    <row r="12" spans="2:19" x14ac:dyDescent="0.25">
      <c r="B12" s="32"/>
      <c r="C12" s="111"/>
      <c r="D12" s="111"/>
      <c r="E12" s="111"/>
      <c r="O12" s="111"/>
      <c r="P12" s="111"/>
      <c r="Q12" s="111"/>
      <c r="R12" s="111"/>
      <c r="S12" s="35"/>
    </row>
    <row r="13" spans="2:19" ht="14.4" customHeight="1" x14ac:dyDescent="0.25">
      <c r="B13" s="32"/>
      <c r="C13" s="111"/>
      <c r="E13" s="268" t="s">
        <v>15</v>
      </c>
      <c r="F13" s="269"/>
      <c r="G13" s="269"/>
      <c r="H13" s="269"/>
      <c r="I13" s="269"/>
      <c r="J13" s="269"/>
      <c r="K13" s="269"/>
      <c r="L13" s="269"/>
      <c r="M13" s="269"/>
      <c r="N13" s="269"/>
      <c r="O13" s="269"/>
      <c r="P13" s="37"/>
      <c r="Q13" s="271" t="s">
        <v>55</v>
      </c>
      <c r="R13" s="271"/>
      <c r="S13" s="272"/>
    </row>
    <row r="14" spans="2:19" ht="16.5" customHeight="1" x14ac:dyDescent="0.25">
      <c r="B14" s="32"/>
      <c r="C14" s="111"/>
      <c r="E14" s="270" t="s">
        <v>16</v>
      </c>
      <c r="F14" s="270"/>
      <c r="G14" s="270"/>
      <c r="H14" s="270"/>
      <c r="I14" s="270"/>
      <c r="J14" s="270"/>
      <c r="K14" s="270"/>
      <c r="L14" s="270"/>
      <c r="M14" s="270"/>
      <c r="N14" s="270"/>
      <c r="O14" s="270"/>
      <c r="P14" s="38"/>
      <c r="Q14" s="271"/>
      <c r="R14" s="271"/>
      <c r="S14" s="272"/>
    </row>
    <row r="15" spans="2:19" ht="11.25" customHeight="1" x14ac:dyDescent="0.25">
      <c r="B15" s="32"/>
      <c r="E15" s="236" t="s">
        <v>17</v>
      </c>
      <c r="F15" s="236"/>
      <c r="G15" s="109"/>
      <c r="H15" s="236">
        <v>2020</v>
      </c>
      <c r="I15" s="236"/>
      <c r="J15" s="236"/>
      <c r="K15" s="236"/>
      <c r="L15" s="236">
        <v>2019</v>
      </c>
      <c r="M15" s="236"/>
      <c r="N15" s="236"/>
      <c r="O15" s="236"/>
      <c r="P15" s="61"/>
      <c r="Q15" s="271"/>
      <c r="R15" s="271"/>
      <c r="S15" s="272"/>
    </row>
    <row r="16" spans="2:19" ht="11.25" customHeight="1" x14ac:dyDescent="0.3">
      <c r="B16" s="32"/>
      <c r="E16" s="236"/>
      <c r="F16" s="236"/>
      <c r="G16" s="109"/>
      <c r="H16" s="109" t="s">
        <v>18</v>
      </c>
      <c r="I16" s="109" t="s">
        <v>19</v>
      </c>
      <c r="J16" s="109"/>
      <c r="K16" s="109" t="s">
        <v>20</v>
      </c>
      <c r="L16" s="109" t="s">
        <v>18</v>
      </c>
      <c r="M16" s="109"/>
      <c r="N16" s="109" t="s">
        <v>19</v>
      </c>
      <c r="O16" s="109" t="s">
        <v>20</v>
      </c>
      <c r="P16" s="214"/>
      <c r="R16" s="27"/>
      <c r="S16" s="33"/>
    </row>
    <row r="17" spans="2:19" ht="12" customHeight="1" x14ac:dyDescent="0.3">
      <c r="B17" s="32"/>
      <c r="D17" s="67"/>
      <c r="E17" s="228" t="s">
        <v>23</v>
      </c>
      <c r="F17" s="229"/>
      <c r="G17" s="68"/>
      <c r="H17" s="69">
        <v>215.88</v>
      </c>
      <c r="I17" s="69">
        <v>114.495</v>
      </c>
      <c r="J17" s="69"/>
      <c r="K17" s="70">
        <v>0.53036409116175653</v>
      </c>
      <c r="L17" s="69">
        <v>186.87899999999999</v>
      </c>
      <c r="M17" s="69"/>
      <c r="N17" s="69">
        <v>0</v>
      </c>
      <c r="O17" s="70">
        <f>+N17/L17</f>
        <v>0</v>
      </c>
      <c r="P17" s="215"/>
      <c r="Q17" s="67"/>
      <c r="R17" s="71">
        <f>(K17-O17)*100</f>
        <v>53.036409116175655</v>
      </c>
      <c r="S17" s="33"/>
    </row>
    <row r="18" spans="2:19" ht="12" customHeight="1" x14ac:dyDescent="0.3">
      <c r="B18" s="32"/>
      <c r="C18" s="93"/>
      <c r="D18" s="67"/>
      <c r="E18" s="228" t="s">
        <v>21</v>
      </c>
      <c r="F18" s="229"/>
      <c r="G18" s="68"/>
      <c r="H18" s="69">
        <v>184549.10699999999</v>
      </c>
      <c r="I18" s="69">
        <v>97931.369000000006</v>
      </c>
      <c r="J18" s="69"/>
      <c r="K18" s="70">
        <v>0.53065208817293286</v>
      </c>
      <c r="L18" s="69">
        <v>219760.19</v>
      </c>
      <c r="M18" s="69"/>
      <c r="N18" s="69">
        <v>85957.096000000005</v>
      </c>
      <c r="O18" s="70">
        <f t="shared" ref="O18:O20" si="0">+N18/L18</f>
        <v>0.39114043357898448</v>
      </c>
      <c r="P18" s="215"/>
      <c r="Q18" s="67"/>
      <c r="R18" s="71">
        <f>(K18-O18)*100</f>
        <v>13.951165459394838</v>
      </c>
      <c r="S18" s="33"/>
    </row>
    <row r="19" spans="2:19" ht="12" customHeight="1" x14ac:dyDescent="0.3">
      <c r="B19" s="32"/>
      <c r="D19" s="67"/>
      <c r="E19" s="228" t="s">
        <v>22</v>
      </c>
      <c r="F19" s="229"/>
      <c r="G19" s="72"/>
      <c r="H19" s="69">
        <v>28507.143</v>
      </c>
      <c r="I19" s="69">
        <v>17568.385999999999</v>
      </c>
      <c r="J19" s="69"/>
      <c r="K19" s="70">
        <v>0.61628013722736086</v>
      </c>
      <c r="L19" s="69">
        <v>16525.654999999999</v>
      </c>
      <c r="M19" s="69"/>
      <c r="N19" s="69">
        <v>13075.048000000001</v>
      </c>
      <c r="O19" s="70">
        <f t="shared" si="0"/>
        <v>0.79119696012049157</v>
      </c>
      <c r="P19" s="215"/>
      <c r="Q19" s="67"/>
      <c r="R19" s="71">
        <f t="shared" ref="R19:R20" si="1">(K19-O19)*100</f>
        <v>-17.491682289313072</v>
      </c>
      <c r="S19" s="33"/>
    </row>
    <row r="20" spans="2:19" ht="12" customHeight="1" x14ac:dyDescent="0.3">
      <c r="B20" s="32"/>
      <c r="D20" s="67"/>
      <c r="E20" s="262" t="s">
        <v>24</v>
      </c>
      <c r="F20" s="263"/>
      <c r="G20" s="110"/>
      <c r="H20" s="64">
        <f>SUM(H17:H19)</f>
        <v>213272.13</v>
      </c>
      <c r="I20" s="64">
        <f>SUM(I17:I19)</f>
        <v>115614.25</v>
      </c>
      <c r="J20" s="65"/>
      <c r="K20" s="66">
        <f t="shared" ref="K20" si="2">+I20/H20</f>
        <v>0.54209731951380613</v>
      </c>
      <c r="L20" s="64">
        <f>SUM(L17:L19)</f>
        <v>236472.72399999999</v>
      </c>
      <c r="M20" s="64">
        <v>0</v>
      </c>
      <c r="N20" s="64">
        <f>SUM(N17:N19)</f>
        <v>99032.144</v>
      </c>
      <c r="O20" s="66">
        <f t="shared" si="0"/>
        <v>0.41878886632185114</v>
      </c>
      <c r="P20" s="216"/>
      <c r="Q20" s="73"/>
      <c r="R20" s="71">
        <f t="shared" si="1"/>
        <v>12.330845319195499</v>
      </c>
      <c r="S20" s="33"/>
    </row>
    <row r="21" spans="2:19" ht="12" customHeight="1" x14ac:dyDescent="0.3">
      <c r="B21" s="32"/>
      <c r="E21" s="40" t="s">
        <v>25</v>
      </c>
      <c r="F21" s="41"/>
      <c r="G21" s="41"/>
      <c r="H21" s="41"/>
      <c r="I21" s="41"/>
      <c r="J21" s="41"/>
      <c r="K21" s="41"/>
      <c r="L21" s="41"/>
      <c r="M21" s="41"/>
      <c r="N21" s="41"/>
      <c r="O21" s="41"/>
      <c r="P21" s="62"/>
      <c r="Q21" s="42"/>
      <c r="R21" s="27"/>
      <c r="S21" s="33"/>
    </row>
    <row r="22" spans="2:19" ht="12" customHeight="1" x14ac:dyDescent="0.3">
      <c r="B22" s="32"/>
      <c r="E22" s="43" t="s">
        <v>26</v>
      </c>
      <c r="F22" s="44"/>
      <c r="G22" s="44"/>
      <c r="H22" s="44"/>
      <c r="I22" s="45"/>
      <c r="J22" s="44"/>
      <c r="K22" s="44"/>
      <c r="L22" s="44"/>
      <c r="M22" s="44"/>
      <c r="N22" s="44"/>
      <c r="O22" s="44"/>
      <c r="P22" s="46"/>
      <c r="Q22" s="42"/>
      <c r="R22" s="27"/>
      <c r="S22" s="33"/>
    </row>
    <row r="23" spans="2:19" x14ac:dyDescent="0.25">
      <c r="B23" s="32"/>
      <c r="C23" s="47"/>
      <c r="D23" s="47"/>
      <c r="E23" s="48"/>
      <c r="F23" s="47"/>
      <c r="G23" s="47"/>
      <c r="H23" s="47"/>
      <c r="I23" s="47"/>
      <c r="J23" s="47"/>
      <c r="K23" s="49"/>
      <c r="L23" s="47"/>
      <c r="M23" s="47"/>
      <c r="N23" s="47"/>
      <c r="O23" s="47"/>
      <c r="P23" s="47"/>
      <c r="Q23" s="47"/>
      <c r="R23" s="47"/>
      <c r="S23" s="33"/>
    </row>
    <row r="24" spans="2:19" x14ac:dyDescent="0.25">
      <c r="B24" s="32"/>
      <c r="S24" s="33"/>
    </row>
    <row r="25" spans="2:19" x14ac:dyDescent="0.25">
      <c r="B25" s="32"/>
      <c r="S25" s="33"/>
    </row>
    <row r="26" spans="2:19" x14ac:dyDescent="0.25">
      <c r="B26" s="32"/>
      <c r="E26" s="264" t="s">
        <v>27</v>
      </c>
      <c r="F26" s="264"/>
      <c r="G26" s="264"/>
      <c r="H26" s="264"/>
      <c r="I26" s="264"/>
      <c r="J26" s="264"/>
      <c r="K26" s="264"/>
      <c r="L26" s="264"/>
      <c r="M26" s="264"/>
      <c r="N26" s="264"/>
      <c r="O26" s="264"/>
      <c r="P26" s="50"/>
      <c r="S26" s="33"/>
    </row>
    <row r="27" spans="2:19" ht="16.5" customHeight="1" x14ac:dyDescent="0.25">
      <c r="B27" s="32"/>
      <c r="F27" s="265" t="s">
        <v>28</v>
      </c>
      <c r="G27" s="265"/>
      <c r="H27" s="265"/>
      <c r="I27" s="265"/>
      <c r="J27" s="265"/>
      <c r="K27" s="265"/>
      <c r="L27" s="265"/>
      <c r="M27" s="265"/>
      <c r="N27" s="265"/>
      <c r="S27" s="33"/>
    </row>
    <row r="28" spans="2:19" x14ac:dyDescent="0.25">
      <c r="B28" s="32"/>
      <c r="F28" s="266" t="s">
        <v>29</v>
      </c>
      <c r="G28" s="266"/>
      <c r="H28" s="266"/>
      <c r="I28" s="109" t="s">
        <v>18</v>
      </c>
      <c r="J28" s="109"/>
      <c r="K28" s="109" t="s">
        <v>30</v>
      </c>
      <c r="L28" s="109" t="s">
        <v>31</v>
      </c>
      <c r="M28" s="109"/>
      <c r="N28" s="109" t="s">
        <v>32</v>
      </c>
      <c r="S28" s="33"/>
    </row>
    <row r="29" spans="2:19" x14ac:dyDescent="0.25">
      <c r="B29" s="32"/>
      <c r="F29" s="74" t="s">
        <v>33</v>
      </c>
      <c r="G29" s="75"/>
      <c r="H29" s="72"/>
      <c r="I29" s="76">
        <v>209310.28700000001</v>
      </c>
      <c r="J29" s="76"/>
      <c r="K29" s="77">
        <v>0.98142353152284834</v>
      </c>
      <c r="L29" s="78">
        <v>113134.16099999999</v>
      </c>
      <c r="M29" s="78"/>
      <c r="N29" s="79">
        <f>+L29/I29</f>
        <v>0.54050932049985667</v>
      </c>
      <c r="O29" s="67"/>
      <c r="P29" s="67"/>
      <c r="Q29" s="67"/>
      <c r="S29" s="33"/>
    </row>
    <row r="30" spans="2:19" x14ac:dyDescent="0.25">
      <c r="B30" s="32"/>
      <c r="F30" s="74" t="s">
        <v>34</v>
      </c>
      <c r="G30" s="75"/>
      <c r="H30" s="72"/>
      <c r="I30" s="76">
        <v>3126.114</v>
      </c>
      <c r="J30" s="78"/>
      <c r="K30" s="77">
        <v>1.4657864578930214E-2</v>
      </c>
      <c r="L30" s="78">
        <v>1656.348</v>
      </c>
      <c r="M30" s="78"/>
      <c r="N30" s="79">
        <f t="shared" ref="N30:N32" si="3">+L30/I30</f>
        <v>0.52984248175210502</v>
      </c>
      <c r="O30" s="67"/>
      <c r="P30" s="67"/>
      <c r="Q30" s="67"/>
      <c r="S30" s="33"/>
    </row>
    <row r="31" spans="2:19" x14ac:dyDescent="0.25">
      <c r="B31" s="32"/>
      <c r="F31" s="80" t="s">
        <v>35</v>
      </c>
      <c r="G31" s="81"/>
      <c r="H31" s="82"/>
      <c r="I31" s="76">
        <v>835.72900000000004</v>
      </c>
      <c r="J31" s="78"/>
      <c r="K31" s="77">
        <v>3.9186038982214882E-3</v>
      </c>
      <c r="L31" s="78">
        <v>823.74099999999999</v>
      </c>
      <c r="M31" s="78"/>
      <c r="N31" s="79">
        <f t="shared" si="3"/>
        <v>0.98565563717425142</v>
      </c>
      <c r="O31" s="67"/>
      <c r="P31" s="67"/>
      <c r="Q31" s="67"/>
      <c r="S31" s="33"/>
    </row>
    <row r="32" spans="2:19" x14ac:dyDescent="0.25">
      <c r="B32" s="32"/>
      <c r="F32" s="83" t="s">
        <v>24</v>
      </c>
      <c r="G32" s="84"/>
      <c r="H32" s="85"/>
      <c r="I32" s="86">
        <f>SUM(I29:I31)</f>
        <v>213272.13</v>
      </c>
      <c r="J32" s="86"/>
      <c r="K32" s="87">
        <f>SUM(K29:K31)</f>
        <v>1</v>
      </c>
      <c r="L32" s="86">
        <f>SUM(L29:L31)</f>
        <v>115614.24999999999</v>
      </c>
      <c r="M32" s="65"/>
      <c r="N32" s="88">
        <f t="shared" si="3"/>
        <v>0.54209731951380602</v>
      </c>
      <c r="O32" s="67"/>
      <c r="P32" s="67"/>
      <c r="Q32" s="67"/>
      <c r="S32" s="33"/>
    </row>
    <row r="33" spans="2:19" ht="12" customHeight="1" x14ac:dyDescent="0.25">
      <c r="B33" s="32"/>
      <c r="F33" s="89" t="s">
        <v>56</v>
      </c>
      <c r="G33" s="89"/>
      <c r="H33" s="89"/>
      <c r="I33" s="90"/>
      <c r="J33" s="90"/>
      <c r="K33" s="91"/>
      <c r="L33" s="92"/>
      <c r="M33" s="92"/>
      <c r="N33" s="91"/>
      <c r="O33" s="67"/>
      <c r="P33" s="67"/>
      <c r="Q33" s="67"/>
      <c r="S33" s="33"/>
    </row>
    <row r="34" spans="2:19" ht="12" customHeight="1" x14ac:dyDescent="0.25">
      <c r="B34" s="32"/>
      <c r="F34" s="40" t="s">
        <v>25</v>
      </c>
      <c r="G34" s="51"/>
      <c r="H34" s="51"/>
      <c r="I34" s="51"/>
      <c r="J34" s="51"/>
      <c r="K34" s="51"/>
      <c r="L34" s="51"/>
      <c r="M34" s="51"/>
      <c r="N34" s="51"/>
      <c r="S34" s="33"/>
    </row>
    <row r="35" spans="2:19" ht="12" customHeight="1" x14ac:dyDescent="0.25">
      <c r="B35" s="32"/>
      <c r="F35" s="43" t="s">
        <v>26</v>
      </c>
      <c r="I35" s="52"/>
      <c r="J35" s="52"/>
      <c r="K35" s="53"/>
      <c r="L35" s="52"/>
      <c r="M35" s="52"/>
      <c r="N35" s="53"/>
      <c r="S35" s="33"/>
    </row>
    <row r="36" spans="2:19" ht="12" customHeight="1" x14ac:dyDescent="0.25">
      <c r="B36" s="32"/>
      <c r="S36" s="33"/>
    </row>
    <row r="37" spans="2:19" x14ac:dyDescent="0.25">
      <c r="B37" s="32"/>
      <c r="S37" s="33"/>
    </row>
    <row r="38" spans="2:19" ht="14.4" customHeight="1" x14ac:dyDescent="0.25">
      <c r="B38" s="32"/>
      <c r="D38" s="264" t="s">
        <v>36</v>
      </c>
      <c r="E38" s="264"/>
      <c r="F38" s="264"/>
      <c r="G38" s="264"/>
      <c r="H38" s="264"/>
      <c r="I38" s="264"/>
      <c r="J38" s="264"/>
      <c r="K38" s="264"/>
      <c r="L38" s="264"/>
      <c r="M38" s="264"/>
      <c r="N38" s="264"/>
      <c r="O38" s="264"/>
      <c r="P38" s="264"/>
      <c r="Q38" s="264"/>
      <c r="S38" s="33"/>
    </row>
    <row r="39" spans="2:19" ht="16.5" customHeight="1" x14ac:dyDescent="0.25">
      <c r="B39" s="32"/>
      <c r="F39" s="265" t="s">
        <v>37</v>
      </c>
      <c r="G39" s="265"/>
      <c r="H39" s="265"/>
      <c r="I39" s="265"/>
      <c r="J39" s="265"/>
      <c r="K39" s="265"/>
      <c r="L39" s="265"/>
      <c r="M39" s="265"/>
      <c r="N39" s="265"/>
      <c r="S39" s="33"/>
    </row>
    <row r="40" spans="2:19" ht="14.4" customHeight="1" x14ac:dyDescent="0.25">
      <c r="B40" s="32"/>
      <c r="D40" s="256" t="s">
        <v>29</v>
      </c>
      <c r="E40" s="257"/>
      <c r="F40" s="236" t="s">
        <v>33</v>
      </c>
      <c r="G40" s="236"/>
      <c r="H40" s="236"/>
      <c r="I40" s="236" t="s">
        <v>34</v>
      </c>
      <c r="J40" s="236"/>
      <c r="K40" s="236"/>
      <c r="L40" s="236" t="s">
        <v>35</v>
      </c>
      <c r="M40" s="236"/>
      <c r="N40" s="236"/>
      <c r="O40" s="236" t="s">
        <v>24</v>
      </c>
      <c r="P40" s="236"/>
      <c r="Q40" s="236"/>
      <c r="S40" s="33"/>
    </row>
    <row r="41" spans="2:19" x14ac:dyDescent="0.25">
      <c r="B41" s="32"/>
      <c r="D41" s="258"/>
      <c r="E41" s="259"/>
      <c r="F41" s="109" t="s">
        <v>18</v>
      </c>
      <c r="G41" s="109" t="s">
        <v>31</v>
      </c>
      <c r="H41" s="109" t="s">
        <v>32</v>
      </c>
      <c r="I41" s="109" t="s">
        <v>18</v>
      </c>
      <c r="J41" s="109" t="s">
        <v>31</v>
      </c>
      <c r="K41" s="109" t="s">
        <v>32</v>
      </c>
      <c r="L41" s="109" t="s">
        <v>18</v>
      </c>
      <c r="M41" s="109" t="s">
        <v>31</v>
      </c>
      <c r="N41" s="109" t="s">
        <v>32</v>
      </c>
      <c r="O41" s="109" t="s">
        <v>24</v>
      </c>
      <c r="P41" s="109" t="s">
        <v>31</v>
      </c>
      <c r="Q41" s="109" t="s">
        <v>20</v>
      </c>
      <c r="S41" s="33"/>
    </row>
    <row r="42" spans="2:19" x14ac:dyDescent="0.25">
      <c r="B42" s="32"/>
      <c r="D42" s="228" t="s">
        <v>23</v>
      </c>
      <c r="E42" s="229"/>
      <c r="F42" s="78">
        <v>215.88</v>
      </c>
      <c r="G42" s="78">
        <v>114.495</v>
      </c>
      <c r="H42" s="94">
        <v>0.53036409116175653</v>
      </c>
      <c r="I42" s="78">
        <v>0</v>
      </c>
      <c r="J42" s="78">
        <v>0</v>
      </c>
      <c r="K42" s="94" t="s">
        <v>64</v>
      </c>
      <c r="L42" s="78">
        <v>0</v>
      </c>
      <c r="M42" s="78">
        <v>0</v>
      </c>
      <c r="N42" s="94" t="s">
        <v>64</v>
      </c>
      <c r="O42" s="78">
        <f>+F42+I42+L42</f>
        <v>215.88</v>
      </c>
      <c r="P42" s="78">
        <f t="shared" ref="P42:P44" si="4">+G42+J42+M42</f>
        <v>114.495</v>
      </c>
      <c r="Q42" s="94">
        <f>+P42/O42</f>
        <v>0.53036409116175653</v>
      </c>
      <c r="S42" s="33"/>
    </row>
    <row r="43" spans="2:19" x14ac:dyDescent="0.25">
      <c r="B43" s="32"/>
      <c r="D43" s="228" t="s">
        <v>21</v>
      </c>
      <c r="E43" s="229"/>
      <c r="F43" s="78">
        <v>182565.747</v>
      </c>
      <c r="G43" s="78">
        <v>96758.248000000007</v>
      </c>
      <c r="H43" s="94">
        <v>0.52999124748192772</v>
      </c>
      <c r="I43" s="78">
        <v>1240</v>
      </c>
      <c r="J43" s="78">
        <v>429.9</v>
      </c>
      <c r="K43" s="94">
        <v>0.34669354838709676</v>
      </c>
      <c r="L43" s="78">
        <v>743.36</v>
      </c>
      <c r="M43" s="78">
        <v>743.22</v>
      </c>
      <c r="N43" s="94" t="s">
        <v>64</v>
      </c>
      <c r="O43" s="78">
        <f t="shared" ref="O43:O44" si="5">+F43+I43+L43</f>
        <v>184549.10699999999</v>
      </c>
      <c r="P43" s="78">
        <f t="shared" si="4"/>
        <v>97931.368000000002</v>
      </c>
      <c r="Q43" s="94">
        <f t="shared" ref="Q43:Q45" si="6">+P43/O43</f>
        <v>0.53065208275432085</v>
      </c>
      <c r="S43" s="33"/>
    </row>
    <row r="44" spans="2:19" x14ac:dyDescent="0.25">
      <c r="B44" s="32"/>
      <c r="D44" s="228" t="s">
        <v>22</v>
      </c>
      <c r="E44" s="229"/>
      <c r="F44" s="78">
        <v>26528.66</v>
      </c>
      <c r="G44" s="78">
        <v>16261.418</v>
      </c>
      <c r="H44" s="94">
        <v>0.61297547633389704</v>
      </c>
      <c r="I44" s="78">
        <v>1886.114</v>
      </c>
      <c r="J44" s="78">
        <v>1226.4480000000001</v>
      </c>
      <c r="K44" s="94">
        <v>0.65025125734711686</v>
      </c>
      <c r="L44" s="78">
        <v>92.369</v>
      </c>
      <c r="M44" s="78">
        <v>80.521000000000001</v>
      </c>
      <c r="N44" s="94">
        <v>0.87173185809091791</v>
      </c>
      <c r="O44" s="78">
        <f t="shared" si="5"/>
        <v>28507.143</v>
      </c>
      <c r="P44" s="78">
        <f t="shared" si="4"/>
        <v>17568.386999999999</v>
      </c>
      <c r="Q44" s="94">
        <f t="shared" si="6"/>
        <v>0.61628017230628829</v>
      </c>
      <c r="S44" s="33"/>
    </row>
    <row r="45" spans="2:19" x14ac:dyDescent="0.25">
      <c r="B45" s="32"/>
      <c r="D45" s="225" t="s">
        <v>24</v>
      </c>
      <c r="E45" s="226"/>
      <c r="F45" s="86">
        <f t="shared" ref="F45:G45" si="7">SUM(F42:F44)</f>
        <v>209310.28700000001</v>
      </c>
      <c r="G45" s="86">
        <f t="shared" si="7"/>
        <v>113134.16100000001</v>
      </c>
      <c r="H45" s="95">
        <f t="shared" ref="H45" si="8">+G45/F45</f>
        <v>0.54050932049985678</v>
      </c>
      <c r="I45" s="86">
        <f t="shared" ref="I45:J45" si="9">SUM(I42:I44)</f>
        <v>3126.114</v>
      </c>
      <c r="J45" s="86">
        <f t="shared" si="9"/>
        <v>1656.348</v>
      </c>
      <c r="K45" s="95">
        <f t="shared" ref="K45" si="10">+J45/I45</f>
        <v>0.52984248175210502</v>
      </c>
      <c r="L45" s="86">
        <f t="shared" ref="L45:M45" si="11">SUM(L42:L44)</f>
        <v>835.72900000000004</v>
      </c>
      <c r="M45" s="86">
        <f t="shared" si="11"/>
        <v>823.74099999999999</v>
      </c>
      <c r="N45" s="95">
        <f t="shared" ref="N45" si="12">+M45/L45</f>
        <v>0.98565563717425142</v>
      </c>
      <c r="O45" s="86">
        <f t="shared" ref="O45:P45" si="13">SUM(O42:O44)</f>
        <v>213272.13</v>
      </c>
      <c r="P45" s="86">
        <f t="shared" si="13"/>
        <v>115614.25</v>
      </c>
      <c r="Q45" s="95">
        <f t="shared" si="6"/>
        <v>0.54209731951380613</v>
      </c>
      <c r="S45" s="33"/>
    </row>
    <row r="46" spans="2:19" ht="12" customHeight="1" x14ac:dyDescent="0.25">
      <c r="B46" s="32"/>
      <c r="D46" s="89" t="s">
        <v>56</v>
      </c>
      <c r="E46" s="41"/>
      <c r="F46" s="41"/>
      <c r="G46" s="41"/>
      <c r="H46" s="41"/>
      <c r="I46" s="41"/>
      <c r="J46" s="41"/>
      <c r="K46" s="41"/>
      <c r="L46" s="41"/>
      <c r="M46" s="41"/>
      <c r="N46" s="41"/>
      <c r="O46" s="41"/>
      <c r="P46" s="41"/>
      <c r="Q46" s="41"/>
      <c r="S46" s="33"/>
    </row>
    <row r="47" spans="2:19" ht="12" customHeight="1" x14ac:dyDescent="0.25">
      <c r="B47" s="32"/>
      <c r="D47" s="40" t="s">
        <v>25</v>
      </c>
      <c r="E47" s="67"/>
      <c r="F47" s="67"/>
      <c r="G47" s="67"/>
      <c r="H47" s="96"/>
      <c r="I47" s="67"/>
      <c r="J47" s="67"/>
      <c r="K47" s="67"/>
      <c r="L47" s="67"/>
      <c r="M47" s="67"/>
      <c r="N47" s="67"/>
      <c r="O47" s="67"/>
      <c r="P47" s="67"/>
      <c r="Q47" s="67"/>
      <c r="S47" s="33"/>
    </row>
    <row r="48" spans="2:19" ht="12" customHeight="1" x14ac:dyDescent="0.25">
      <c r="B48" s="32"/>
      <c r="D48" s="43" t="s">
        <v>26</v>
      </c>
      <c r="S48" s="33"/>
    </row>
    <row r="49" spans="2:19" x14ac:dyDescent="0.25">
      <c r="B49" s="32"/>
      <c r="S49" s="33"/>
    </row>
    <row r="50" spans="2:19" ht="18.75" customHeight="1" x14ac:dyDescent="0.25">
      <c r="B50" s="32"/>
      <c r="C50" s="260" t="s">
        <v>137</v>
      </c>
      <c r="D50" s="260"/>
      <c r="E50" s="260"/>
      <c r="F50" s="260"/>
      <c r="G50" s="260"/>
      <c r="H50" s="260"/>
      <c r="I50" s="260"/>
      <c r="J50" s="260"/>
      <c r="K50" s="260"/>
      <c r="L50" s="260"/>
      <c r="M50" s="260"/>
      <c r="N50" s="260"/>
      <c r="O50" s="260"/>
      <c r="P50" s="260"/>
      <c r="Q50" s="260"/>
      <c r="R50" s="260"/>
      <c r="S50" s="33"/>
    </row>
    <row r="51" spans="2:19" ht="13.5" customHeight="1" x14ac:dyDescent="0.25">
      <c r="B51" s="32"/>
      <c r="C51" s="260"/>
      <c r="D51" s="260"/>
      <c r="E51" s="260"/>
      <c r="F51" s="260"/>
      <c r="G51" s="260"/>
      <c r="H51" s="260"/>
      <c r="I51" s="260"/>
      <c r="J51" s="260"/>
      <c r="K51" s="260"/>
      <c r="L51" s="260"/>
      <c r="M51" s="260"/>
      <c r="N51" s="260"/>
      <c r="O51" s="260"/>
      <c r="P51" s="260"/>
      <c r="Q51" s="260"/>
      <c r="R51" s="260"/>
      <c r="S51" s="33"/>
    </row>
    <row r="52" spans="2:19" x14ac:dyDescent="0.25">
      <c r="B52" s="32"/>
      <c r="S52" s="33"/>
    </row>
    <row r="53" spans="2:19" x14ac:dyDescent="0.25">
      <c r="B53" s="32"/>
      <c r="E53" s="261" t="s">
        <v>38</v>
      </c>
      <c r="F53" s="261"/>
      <c r="G53" s="261"/>
      <c r="H53" s="261"/>
      <c r="I53" s="261"/>
      <c r="J53" s="261"/>
      <c r="K53" s="261"/>
      <c r="L53" s="261"/>
      <c r="M53" s="261"/>
      <c r="N53" s="261"/>
      <c r="O53" s="261"/>
      <c r="P53" s="54"/>
      <c r="S53" s="33"/>
    </row>
    <row r="54" spans="2:19" ht="16.5" customHeight="1" x14ac:dyDescent="0.25">
      <c r="B54" s="32"/>
      <c r="E54" s="39"/>
      <c r="F54" s="255" t="s">
        <v>39</v>
      </c>
      <c r="G54" s="255"/>
      <c r="H54" s="255"/>
      <c r="I54" s="255"/>
      <c r="J54" s="255"/>
      <c r="K54" s="255"/>
      <c r="L54" s="255"/>
      <c r="M54" s="255"/>
      <c r="N54" s="255"/>
      <c r="O54" s="39"/>
      <c r="S54" s="33"/>
    </row>
    <row r="55" spans="2:19" x14ac:dyDescent="0.25">
      <c r="B55" s="32"/>
      <c r="F55" s="97" t="s">
        <v>40</v>
      </c>
      <c r="G55" s="97"/>
      <c r="H55" s="97" t="s">
        <v>41</v>
      </c>
      <c r="I55" s="97" t="s">
        <v>19</v>
      </c>
      <c r="J55" s="97"/>
      <c r="K55" s="97" t="s">
        <v>42</v>
      </c>
      <c r="L55" s="97" t="s">
        <v>43</v>
      </c>
      <c r="M55" s="97"/>
      <c r="N55" s="97" t="s">
        <v>44</v>
      </c>
      <c r="S55" s="33"/>
    </row>
    <row r="56" spans="2:19" x14ac:dyDescent="0.25">
      <c r="B56" s="32"/>
      <c r="F56" s="98" t="s">
        <v>45</v>
      </c>
      <c r="G56" s="98"/>
      <c r="H56" s="99">
        <v>2411.4870000000001</v>
      </c>
      <c r="I56" s="99">
        <v>0</v>
      </c>
      <c r="J56" s="99"/>
      <c r="K56" s="100">
        <v>0</v>
      </c>
      <c r="L56" s="101">
        <v>23</v>
      </c>
      <c r="M56" s="101"/>
      <c r="N56" s="100">
        <f>+L56/L$60</f>
        <v>0.22330097087378642</v>
      </c>
      <c r="Q56" s="55"/>
      <c r="S56" s="33"/>
    </row>
    <row r="57" spans="2:19" x14ac:dyDescent="0.25">
      <c r="B57" s="32"/>
      <c r="F57" s="98" t="s">
        <v>46</v>
      </c>
      <c r="G57" s="98"/>
      <c r="H57" s="99">
        <v>129027.88100000001</v>
      </c>
      <c r="I57" s="99">
        <v>53007.847999999998</v>
      </c>
      <c r="J57" s="99"/>
      <c r="K57" s="100">
        <v>0.36972538000091354</v>
      </c>
      <c r="L57" s="101">
        <v>14</v>
      </c>
      <c r="M57" s="101"/>
      <c r="N57" s="100">
        <f t="shared" ref="N57:N60" si="14">+L57/L$60</f>
        <v>0.13592233009708737</v>
      </c>
      <c r="S57" s="33"/>
    </row>
    <row r="58" spans="2:19" x14ac:dyDescent="0.25">
      <c r="B58" s="32"/>
      <c r="F58" s="98" t="s">
        <v>47</v>
      </c>
      <c r="G58" s="98"/>
      <c r="H58" s="99">
        <v>80305.205000000016</v>
      </c>
      <c r="I58" s="99">
        <v>61078.849000000031</v>
      </c>
      <c r="J58" s="99"/>
      <c r="K58" s="100">
        <v>0.87000336115222565</v>
      </c>
      <c r="L58" s="101">
        <v>47</v>
      </c>
      <c r="M58" s="101"/>
      <c r="N58" s="100">
        <f t="shared" si="14"/>
        <v>0.4563106796116505</v>
      </c>
      <c r="S58" s="33"/>
    </row>
    <row r="59" spans="2:19" x14ac:dyDescent="0.25">
      <c r="B59" s="32"/>
      <c r="F59" s="98" t="s">
        <v>48</v>
      </c>
      <c r="G59" s="98"/>
      <c r="H59" s="99">
        <v>1527.557</v>
      </c>
      <c r="I59" s="99">
        <v>1527.557</v>
      </c>
      <c r="J59" s="99"/>
      <c r="K59" s="100">
        <v>1</v>
      </c>
      <c r="L59" s="101">
        <v>19</v>
      </c>
      <c r="M59" s="101"/>
      <c r="N59" s="100">
        <f t="shared" si="14"/>
        <v>0.18446601941747573</v>
      </c>
      <c r="S59" s="33"/>
    </row>
    <row r="60" spans="2:19" x14ac:dyDescent="0.25">
      <c r="B60" s="32"/>
      <c r="F60" s="102" t="s">
        <v>24</v>
      </c>
      <c r="G60" s="102"/>
      <c r="H60" s="103">
        <v>213272.12999999995</v>
      </c>
      <c r="I60" s="103">
        <v>115614.254</v>
      </c>
      <c r="J60" s="103"/>
      <c r="K60" s="104">
        <v>0.63171177955502322</v>
      </c>
      <c r="L60" s="103">
        <v>103</v>
      </c>
      <c r="M60" s="105"/>
      <c r="N60" s="104">
        <f t="shared" si="14"/>
        <v>1</v>
      </c>
      <c r="S60" s="33"/>
    </row>
    <row r="61" spans="2:19" x14ac:dyDescent="0.25">
      <c r="B61" s="32"/>
      <c r="F61" s="40" t="s">
        <v>25</v>
      </c>
      <c r="G61" s="56"/>
      <c r="H61" s="56"/>
      <c r="I61" s="56"/>
      <c r="J61" s="56"/>
      <c r="K61" s="56"/>
      <c r="L61" s="56"/>
      <c r="M61" s="56"/>
      <c r="N61" s="56"/>
      <c r="S61" s="33"/>
    </row>
    <row r="62" spans="2:19" x14ac:dyDescent="0.25">
      <c r="B62" s="32"/>
      <c r="F62" s="43" t="s">
        <v>26</v>
      </c>
      <c r="K62" s="52"/>
      <c r="S62" s="33"/>
    </row>
    <row r="63" spans="2:19" x14ac:dyDescent="0.25">
      <c r="B63" s="32"/>
      <c r="S63" s="33"/>
    </row>
    <row r="64" spans="2:19" x14ac:dyDescent="0.25">
      <c r="B64" s="32"/>
      <c r="S64" s="33"/>
    </row>
    <row r="65" spans="2:19" x14ac:dyDescent="0.25">
      <c r="B65" s="32"/>
      <c r="E65" s="264" t="s">
        <v>49</v>
      </c>
      <c r="F65" s="264"/>
      <c r="G65" s="264"/>
      <c r="H65" s="264"/>
      <c r="I65" s="264"/>
      <c r="J65" s="264"/>
      <c r="K65" s="264"/>
      <c r="L65" s="264"/>
      <c r="M65" s="264"/>
      <c r="N65" s="264"/>
      <c r="O65" s="264"/>
      <c r="P65" s="50"/>
      <c r="S65" s="33"/>
    </row>
    <row r="66" spans="2:19" ht="16.5" customHeight="1" x14ac:dyDescent="0.25">
      <c r="B66" s="32"/>
      <c r="F66" s="265" t="s">
        <v>50</v>
      </c>
      <c r="G66" s="265"/>
      <c r="H66" s="265"/>
      <c r="I66" s="265"/>
      <c r="J66" s="265"/>
      <c r="K66" s="265"/>
      <c r="L66" s="265"/>
      <c r="M66" s="265"/>
      <c r="N66" s="265"/>
      <c r="S66" s="33"/>
    </row>
    <row r="67" spans="2:19" x14ac:dyDescent="0.25">
      <c r="B67" s="32"/>
      <c r="F67" s="236" t="s">
        <v>29</v>
      </c>
      <c r="G67" s="236"/>
      <c r="H67" s="236"/>
      <c r="I67" s="109" t="s">
        <v>18</v>
      </c>
      <c r="J67" s="109"/>
      <c r="K67" s="109" t="s">
        <v>30</v>
      </c>
      <c r="L67" s="109" t="s">
        <v>31</v>
      </c>
      <c r="M67" s="109"/>
      <c r="N67" s="109" t="s">
        <v>32</v>
      </c>
      <c r="S67" s="33"/>
    </row>
    <row r="68" spans="2:19" x14ac:dyDescent="0.25">
      <c r="B68" s="32"/>
      <c r="F68" s="107" t="s">
        <v>65</v>
      </c>
      <c r="G68" s="108"/>
      <c r="H68" s="68"/>
      <c r="I68" s="78">
        <v>15716.165999999999</v>
      </c>
      <c r="J68" s="106"/>
      <c r="K68" s="100">
        <f>+I68/I$72</f>
        <v>7.369066928716847E-2</v>
      </c>
      <c r="L68" s="78">
        <v>14315.984</v>
      </c>
      <c r="M68" s="106"/>
      <c r="N68" s="77">
        <f>+L68/I68</f>
        <v>0.91090816933341123</v>
      </c>
      <c r="S68" s="33"/>
    </row>
    <row r="69" spans="2:19" x14ac:dyDescent="0.25">
      <c r="B69" s="32"/>
      <c r="F69" s="107" t="s">
        <v>51</v>
      </c>
      <c r="G69" s="108"/>
      <c r="H69" s="68"/>
      <c r="I69" s="78">
        <v>177052.61599999998</v>
      </c>
      <c r="J69" s="106"/>
      <c r="K69" s="77">
        <f t="shared" ref="K69:K72" si="15">+I69/I$72</f>
        <v>0.83017230615176962</v>
      </c>
      <c r="L69" s="78">
        <v>84303.16800000002</v>
      </c>
      <c r="M69" s="106"/>
      <c r="N69" s="77">
        <f t="shared" ref="N69:N72" si="16">+L69/I69</f>
        <v>0.4761475424909849</v>
      </c>
      <c r="S69" s="33"/>
    </row>
    <row r="70" spans="2:19" x14ac:dyDescent="0.25">
      <c r="B70" s="32"/>
      <c r="F70" s="107" t="s">
        <v>66</v>
      </c>
      <c r="G70" s="108"/>
      <c r="H70" s="72"/>
      <c r="I70" s="78">
        <v>19926.404999999999</v>
      </c>
      <c r="J70" s="106"/>
      <c r="K70" s="77">
        <f t="shared" si="15"/>
        <v>9.3431828153073729E-2</v>
      </c>
      <c r="L70" s="78">
        <v>16874.562999999998</v>
      </c>
      <c r="M70" s="106"/>
      <c r="N70" s="77">
        <f t="shared" si="16"/>
        <v>0.84684432540641419</v>
      </c>
      <c r="S70" s="33"/>
    </row>
    <row r="71" spans="2:19" x14ac:dyDescent="0.25">
      <c r="B71" s="32"/>
      <c r="F71" s="107" t="s">
        <v>67</v>
      </c>
      <c r="G71" s="108"/>
      <c r="H71" s="72"/>
      <c r="I71" s="78">
        <v>576.94299999999998</v>
      </c>
      <c r="J71" s="106"/>
      <c r="K71" s="77">
        <f t="shared" si="15"/>
        <v>2.7051964079882356E-3</v>
      </c>
      <c r="L71" s="78">
        <v>120.539</v>
      </c>
      <c r="M71" s="106"/>
      <c r="N71" s="77">
        <f t="shared" si="16"/>
        <v>0.2089270517191473</v>
      </c>
      <c r="S71" s="33"/>
    </row>
    <row r="72" spans="2:19" x14ac:dyDescent="0.25">
      <c r="B72" s="32"/>
      <c r="F72" s="225" t="s">
        <v>24</v>
      </c>
      <c r="G72" s="237"/>
      <c r="H72" s="226"/>
      <c r="I72" s="103">
        <f>SUM(I68:I71)</f>
        <v>213272.12999999998</v>
      </c>
      <c r="J72" s="64"/>
      <c r="K72" s="87">
        <f t="shared" si="15"/>
        <v>1</v>
      </c>
      <c r="L72" s="103">
        <f>SUM(L68:L71)</f>
        <v>115614.25400000002</v>
      </c>
      <c r="M72" s="64"/>
      <c r="N72" s="87">
        <f t="shared" si="16"/>
        <v>0.54209733826918705</v>
      </c>
      <c r="S72" s="33"/>
    </row>
    <row r="73" spans="2:19" x14ac:dyDescent="0.25">
      <c r="B73" s="32"/>
      <c r="F73" s="40" t="s">
        <v>25</v>
      </c>
      <c r="G73" s="56"/>
      <c r="H73" s="56"/>
      <c r="I73" s="56"/>
      <c r="J73" s="56"/>
      <c r="K73" s="56"/>
      <c r="L73" s="56"/>
      <c r="M73" s="56"/>
      <c r="N73" s="56"/>
      <c r="S73" s="33"/>
    </row>
    <row r="74" spans="2:19" x14ac:dyDescent="0.25">
      <c r="B74" s="32"/>
      <c r="F74" s="43" t="s">
        <v>26</v>
      </c>
      <c r="I74" s="52"/>
      <c r="L74" s="52"/>
      <c r="S74" s="33"/>
    </row>
    <row r="75" spans="2:19" x14ac:dyDescent="0.25">
      <c r="B75" s="32"/>
      <c r="S75" s="33"/>
    </row>
    <row r="76" spans="2:19" x14ac:dyDescent="0.25">
      <c r="B76" s="32"/>
      <c r="S76" s="33"/>
    </row>
    <row r="77" spans="2:19" x14ac:dyDescent="0.25">
      <c r="B77" s="32"/>
      <c r="E77" s="264" t="s">
        <v>52</v>
      </c>
      <c r="F77" s="264"/>
      <c r="G77" s="264"/>
      <c r="H77" s="264"/>
      <c r="I77" s="264"/>
      <c r="J77" s="264"/>
      <c r="K77" s="264"/>
      <c r="L77" s="264"/>
      <c r="M77" s="264"/>
      <c r="N77" s="264"/>
      <c r="O77" s="264"/>
      <c r="P77" s="50"/>
      <c r="S77" s="33"/>
    </row>
    <row r="78" spans="2:19" ht="16.5" customHeight="1" x14ac:dyDescent="0.25">
      <c r="B78" s="32"/>
      <c r="F78" s="265" t="s">
        <v>50</v>
      </c>
      <c r="G78" s="265"/>
      <c r="H78" s="265"/>
      <c r="I78" s="265"/>
      <c r="J78" s="265"/>
      <c r="K78" s="265"/>
      <c r="L78" s="265"/>
      <c r="M78" s="265"/>
      <c r="N78" s="265"/>
      <c r="S78" s="33"/>
    </row>
    <row r="79" spans="2:19" x14ac:dyDescent="0.25">
      <c r="B79" s="32"/>
      <c r="F79" s="236" t="s">
        <v>29</v>
      </c>
      <c r="G79" s="236"/>
      <c r="H79" s="236"/>
      <c r="I79" s="109" t="s">
        <v>18</v>
      </c>
      <c r="J79" s="109"/>
      <c r="K79" s="109" t="s">
        <v>30</v>
      </c>
      <c r="L79" s="109" t="s">
        <v>31</v>
      </c>
      <c r="M79" s="109"/>
      <c r="N79" s="109" t="s">
        <v>32</v>
      </c>
      <c r="S79" s="33"/>
    </row>
    <row r="80" spans="2:19" x14ac:dyDescent="0.25">
      <c r="B80" s="32"/>
      <c r="F80" s="68" t="s">
        <v>53</v>
      </c>
      <c r="G80" s="68"/>
      <c r="H80" s="68"/>
      <c r="I80" s="78">
        <v>3043.3739999999998</v>
      </c>
      <c r="J80" s="106"/>
      <c r="K80" s="77">
        <v>0.46248623197391547</v>
      </c>
      <c r="L80" s="78">
        <v>1388.5429999999999</v>
      </c>
      <c r="M80" s="78"/>
      <c r="N80" s="77">
        <f>+L80/I80</f>
        <v>0.4562511870049491</v>
      </c>
      <c r="O80" s="67"/>
      <c r="P80" s="67"/>
      <c r="S80" s="33"/>
    </row>
    <row r="81" spans="2:19" x14ac:dyDescent="0.25">
      <c r="B81" s="32"/>
      <c r="F81" s="68" t="s">
        <v>54</v>
      </c>
      <c r="G81" s="68"/>
      <c r="H81" s="68"/>
      <c r="I81" s="78">
        <v>3537.09</v>
      </c>
      <c r="J81" s="106"/>
      <c r="K81" s="77">
        <v>0.53751376802608453</v>
      </c>
      <c r="L81" s="78">
        <v>2365.7910000000002</v>
      </c>
      <c r="M81" s="78"/>
      <c r="N81" s="77">
        <f t="shared" ref="N81:N82" si="17">+L81/I81</f>
        <v>0.66885236168714968</v>
      </c>
      <c r="O81" s="67"/>
      <c r="P81" s="67"/>
      <c r="S81" s="33"/>
    </row>
    <row r="82" spans="2:19" x14ac:dyDescent="0.25">
      <c r="B82" s="32"/>
      <c r="F82" s="225" t="s">
        <v>24</v>
      </c>
      <c r="G82" s="237"/>
      <c r="H82" s="226"/>
      <c r="I82" s="64">
        <f>SUM(I80:I81)</f>
        <v>6580.4639999999999</v>
      </c>
      <c r="J82" s="64"/>
      <c r="K82" s="87">
        <f>+K81+K80</f>
        <v>1</v>
      </c>
      <c r="L82" s="64">
        <f>SUM(L80:L81)</f>
        <v>3754.3339999999998</v>
      </c>
      <c r="M82" s="65"/>
      <c r="N82" s="87">
        <f t="shared" si="17"/>
        <v>0.57052724549515044</v>
      </c>
      <c r="O82" s="67"/>
      <c r="P82" s="67"/>
      <c r="S82" s="33"/>
    </row>
    <row r="83" spans="2:19" x14ac:dyDescent="0.25">
      <c r="B83" s="32"/>
      <c r="F83" s="40" t="s">
        <v>25</v>
      </c>
      <c r="G83" s="56"/>
      <c r="H83" s="56"/>
      <c r="I83" s="56"/>
      <c r="J83" s="56"/>
      <c r="K83" s="56"/>
      <c r="L83" s="56"/>
      <c r="M83" s="56"/>
      <c r="N83" s="56"/>
      <c r="S83" s="33"/>
    </row>
    <row r="84" spans="2:19" x14ac:dyDescent="0.25">
      <c r="B84" s="32"/>
      <c r="F84" s="43" t="s">
        <v>26</v>
      </c>
      <c r="S84" s="33"/>
    </row>
    <row r="85" spans="2:19" x14ac:dyDescent="0.25">
      <c r="B85" s="57"/>
      <c r="C85" s="58"/>
      <c r="D85" s="58"/>
      <c r="E85" s="58"/>
      <c r="F85" s="58"/>
      <c r="G85" s="58"/>
      <c r="H85" s="58"/>
      <c r="I85" s="58"/>
      <c r="J85" s="58"/>
      <c r="K85" s="58"/>
      <c r="L85" s="58"/>
      <c r="M85" s="58"/>
      <c r="N85" s="58"/>
      <c r="O85" s="58"/>
      <c r="P85" s="58"/>
      <c r="Q85" s="58"/>
      <c r="R85" s="58"/>
      <c r="S85" s="59"/>
    </row>
  </sheetData>
  <mergeCells count="38">
    <mergeCell ref="F27:N27"/>
    <mergeCell ref="B2:S3"/>
    <mergeCell ref="C8:R8"/>
    <mergeCell ref="C10:R11"/>
    <mergeCell ref="E13:O13"/>
    <mergeCell ref="Q13:S15"/>
    <mergeCell ref="E14:O14"/>
    <mergeCell ref="E15:F16"/>
    <mergeCell ref="H15:K15"/>
    <mergeCell ref="L15:O15"/>
    <mergeCell ref="E17:F17"/>
    <mergeCell ref="E18:F18"/>
    <mergeCell ref="E19:F19"/>
    <mergeCell ref="E20:F20"/>
    <mergeCell ref="E26:O26"/>
    <mergeCell ref="F28:H28"/>
    <mergeCell ref="D38:Q38"/>
    <mergeCell ref="F39:N39"/>
    <mergeCell ref="D40:E41"/>
    <mergeCell ref="F40:H40"/>
    <mergeCell ref="I40:K40"/>
    <mergeCell ref="L40:N40"/>
    <mergeCell ref="O40:Q40"/>
    <mergeCell ref="F54:N54"/>
    <mergeCell ref="E65:O65"/>
    <mergeCell ref="F66:N66"/>
    <mergeCell ref="F67:H67"/>
    <mergeCell ref="D42:E42"/>
    <mergeCell ref="D43:E43"/>
    <mergeCell ref="D44:E44"/>
    <mergeCell ref="D45:E45"/>
    <mergeCell ref="C50:R51"/>
    <mergeCell ref="E53:O53"/>
    <mergeCell ref="F82:H82"/>
    <mergeCell ref="F72:H72"/>
    <mergeCell ref="E77:O77"/>
    <mergeCell ref="F78:N78"/>
    <mergeCell ref="F79:H7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907DA-5DEA-4CEB-A84A-8EC5BB269D99}">
  <dimension ref="A1:T85"/>
  <sheetViews>
    <sheetView zoomScale="85" zoomScaleNormal="85" workbookViewId="0">
      <selection activeCell="I19" sqref="I19"/>
    </sheetView>
  </sheetViews>
  <sheetFormatPr defaultColWidth="0" defaultRowHeight="12" x14ac:dyDescent="0.25"/>
  <cols>
    <col min="1" max="2" width="11.6640625" style="26" customWidth="1"/>
    <col min="3" max="3" width="19.33203125" style="26" customWidth="1"/>
    <col min="4" max="4" width="16.44140625" style="26" customWidth="1"/>
    <col min="5" max="5" width="11.6640625" style="26" customWidth="1"/>
    <col min="6" max="6" width="14" style="26" customWidth="1"/>
    <col min="7" max="7" width="12.5546875" style="26" hidden="1" customWidth="1"/>
    <col min="8" max="8" width="13.33203125" style="26" customWidth="1"/>
    <col min="9" max="9" width="11.6640625" style="26" customWidth="1"/>
    <col min="10" max="10" width="11.6640625" style="26" hidden="1" customWidth="1"/>
    <col min="11" max="12" width="11.6640625" style="26" customWidth="1"/>
    <col min="13" max="13" width="11.6640625" style="26" hidden="1" customWidth="1"/>
    <col min="14" max="14" width="12.88671875" style="26" customWidth="1"/>
    <col min="15" max="20" width="11.6640625" style="26" customWidth="1"/>
    <col min="21" max="16384" width="11.44140625" style="26" hidden="1"/>
  </cols>
  <sheetData>
    <row r="1" spans="2:19" ht="9" customHeight="1" x14ac:dyDescent="0.3">
      <c r="C1" s="27"/>
      <c r="D1" s="27"/>
    </row>
    <row r="2" spans="2:19" x14ac:dyDescent="0.25">
      <c r="B2" s="267" t="s">
        <v>59</v>
      </c>
      <c r="C2" s="267"/>
      <c r="D2" s="267"/>
      <c r="E2" s="267"/>
      <c r="F2" s="267"/>
      <c r="G2" s="267"/>
      <c r="H2" s="267"/>
      <c r="I2" s="267"/>
      <c r="J2" s="267"/>
      <c r="K2" s="267"/>
      <c r="L2" s="267"/>
      <c r="M2" s="267"/>
      <c r="N2" s="267"/>
      <c r="O2" s="267"/>
      <c r="P2" s="267"/>
      <c r="Q2" s="267"/>
      <c r="R2" s="267"/>
      <c r="S2" s="267"/>
    </row>
    <row r="3" spans="2:19" x14ac:dyDescent="0.25">
      <c r="B3" s="267"/>
      <c r="C3" s="267"/>
      <c r="D3" s="267"/>
      <c r="E3" s="267"/>
      <c r="F3" s="267"/>
      <c r="G3" s="267"/>
      <c r="H3" s="267"/>
      <c r="I3" s="267"/>
      <c r="J3" s="267"/>
      <c r="K3" s="267"/>
      <c r="L3" s="267"/>
      <c r="M3" s="267"/>
      <c r="N3" s="267"/>
      <c r="O3" s="267"/>
      <c r="P3" s="267"/>
      <c r="Q3" s="267"/>
      <c r="R3" s="267"/>
      <c r="S3" s="267"/>
    </row>
    <row r="4" spans="2:19" x14ac:dyDescent="0.25">
      <c r="B4" s="28"/>
      <c r="H4" s="28"/>
      <c r="O4" s="28"/>
      <c r="P4" s="28"/>
    </row>
    <row r="5" spans="2:19" x14ac:dyDescent="0.25">
      <c r="B5" s="28"/>
      <c r="H5" s="28"/>
      <c r="O5" s="28"/>
      <c r="P5" s="28"/>
    </row>
    <row r="7" spans="2:19" x14ac:dyDescent="0.25">
      <c r="B7" s="29"/>
      <c r="C7" s="30"/>
      <c r="D7" s="30"/>
      <c r="E7" s="30"/>
      <c r="F7" s="30"/>
      <c r="G7" s="30"/>
      <c r="H7" s="30"/>
      <c r="I7" s="30"/>
      <c r="J7" s="30"/>
      <c r="K7" s="30"/>
      <c r="L7" s="30"/>
      <c r="M7" s="30"/>
      <c r="N7" s="30"/>
      <c r="O7" s="30"/>
      <c r="P7" s="30"/>
      <c r="Q7" s="30"/>
      <c r="R7" s="30"/>
      <c r="S7" s="31"/>
    </row>
    <row r="8" spans="2:19" x14ac:dyDescent="0.25">
      <c r="B8" s="32"/>
      <c r="C8" s="252" t="s">
        <v>14</v>
      </c>
      <c r="D8" s="252"/>
      <c r="E8" s="252"/>
      <c r="F8" s="252"/>
      <c r="G8" s="252"/>
      <c r="H8" s="252"/>
      <c r="I8" s="252"/>
      <c r="J8" s="252"/>
      <c r="K8" s="252"/>
      <c r="L8" s="252"/>
      <c r="M8" s="252"/>
      <c r="N8" s="252"/>
      <c r="O8" s="252"/>
      <c r="P8" s="252"/>
      <c r="Q8" s="252"/>
      <c r="R8" s="252"/>
      <c r="S8" s="33"/>
    </row>
    <row r="9" spans="2:19" x14ac:dyDescent="0.25">
      <c r="B9" s="32"/>
      <c r="C9" s="34"/>
      <c r="D9" s="34"/>
      <c r="E9" s="34"/>
      <c r="F9" s="34"/>
      <c r="G9" s="34"/>
      <c r="H9" s="34"/>
      <c r="I9" s="34"/>
      <c r="J9" s="34"/>
      <c r="K9" s="34"/>
      <c r="L9" s="34"/>
      <c r="M9" s="34"/>
      <c r="N9" s="34"/>
      <c r="O9" s="34"/>
      <c r="P9" s="34"/>
      <c r="Q9" s="34"/>
      <c r="R9" s="34"/>
      <c r="S9" s="33"/>
    </row>
    <row r="10" spans="2:19" ht="19.5" customHeight="1" x14ac:dyDescent="0.25">
      <c r="B10" s="32"/>
      <c r="C10" s="249" t="s">
        <v>138</v>
      </c>
      <c r="D10" s="249"/>
      <c r="E10" s="249"/>
      <c r="F10" s="249"/>
      <c r="G10" s="249"/>
      <c r="H10" s="249"/>
      <c r="I10" s="249"/>
      <c r="J10" s="249"/>
      <c r="K10" s="249"/>
      <c r="L10" s="249"/>
      <c r="M10" s="249"/>
      <c r="N10" s="249"/>
      <c r="O10" s="249"/>
      <c r="P10" s="249"/>
      <c r="Q10" s="249"/>
      <c r="R10" s="249"/>
      <c r="S10" s="35"/>
    </row>
    <row r="11" spans="2:19" ht="19.5" customHeight="1" x14ac:dyDescent="0.25">
      <c r="B11" s="32"/>
      <c r="C11" s="249"/>
      <c r="D11" s="249"/>
      <c r="E11" s="249"/>
      <c r="F11" s="249"/>
      <c r="G11" s="249"/>
      <c r="H11" s="249"/>
      <c r="I11" s="249"/>
      <c r="J11" s="249"/>
      <c r="K11" s="249"/>
      <c r="L11" s="249"/>
      <c r="M11" s="249"/>
      <c r="N11" s="249"/>
      <c r="O11" s="249"/>
      <c r="P11" s="249"/>
      <c r="Q11" s="249"/>
      <c r="R11" s="249"/>
      <c r="S11" s="35"/>
    </row>
    <row r="12" spans="2:19" x14ac:dyDescent="0.25">
      <c r="B12" s="32"/>
      <c r="C12" s="111"/>
      <c r="D12" s="111"/>
      <c r="E12" s="111"/>
      <c r="O12" s="111"/>
      <c r="P12" s="111"/>
      <c r="Q12" s="111"/>
      <c r="R12" s="111"/>
      <c r="S12" s="35"/>
    </row>
    <row r="13" spans="2:19" ht="14.4" customHeight="1" x14ac:dyDescent="0.25">
      <c r="B13" s="32"/>
      <c r="C13" s="111"/>
      <c r="E13" s="268" t="s">
        <v>15</v>
      </c>
      <c r="F13" s="269"/>
      <c r="G13" s="269"/>
      <c r="H13" s="269"/>
      <c r="I13" s="269"/>
      <c r="J13" s="269"/>
      <c r="K13" s="269"/>
      <c r="L13" s="269"/>
      <c r="M13" s="269"/>
      <c r="N13" s="269"/>
      <c r="O13" s="269"/>
      <c r="P13" s="37"/>
      <c r="Q13" s="271" t="s">
        <v>55</v>
      </c>
      <c r="R13" s="271"/>
      <c r="S13" s="272"/>
    </row>
    <row r="14" spans="2:19" ht="16.5" customHeight="1" x14ac:dyDescent="0.25">
      <c r="B14" s="32"/>
      <c r="C14" s="111"/>
      <c r="E14" s="270" t="s">
        <v>16</v>
      </c>
      <c r="F14" s="270"/>
      <c r="G14" s="270"/>
      <c r="H14" s="270"/>
      <c r="I14" s="270"/>
      <c r="J14" s="270"/>
      <c r="K14" s="270"/>
      <c r="L14" s="270"/>
      <c r="M14" s="270"/>
      <c r="N14" s="270"/>
      <c r="O14" s="270"/>
      <c r="P14" s="38"/>
      <c r="Q14" s="271"/>
      <c r="R14" s="271"/>
      <c r="S14" s="272"/>
    </row>
    <row r="15" spans="2:19" ht="11.25" customHeight="1" x14ac:dyDescent="0.25">
      <c r="B15" s="32"/>
      <c r="E15" s="236" t="s">
        <v>17</v>
      </c>
      <c r="F15" s="236"/>
      <c r="G15" s="109"/>
      <c r="H15" s="236">
        <v>2020</v>
      </c>
      <c r="I15" s="236"/>
      <c r="J15" s="236"/>
      <c r="K15" s="236"/>
      <c r="L15" s="236">
        <v>2019</v>
      </c>
      <c r="M15" s="236"/>
      <c r="N15" s="236"/>
      <c r="O15" s="236"/>
      <c r="P15" s="61"/>
      <c r="Q15" s="271"/>
      <c r="R15" s="271"/>
      <c r="S15" s="272"/>
    </row>
    <row r="16" spans="2:19" ht="11.25" customHeight="1" x14ac:dyDescent="0.3">
      <c r="B16" s="32"/>
      <c r="E16" s="236"/>
      <c r="F16" s="236"/>
      <c r="G16" s="109"/>
      <c r="H16" s="109" t="s">
        <v>18</v>
      </c>
      <c r="I16" s="109" t="s">
        <v>19</v>
      </c>
      <c r="J16" s="109"/>
      <c r="K16" s="109" t="s">
        <v>20</v>
      </c>
      <c r="L16" s="109" t="s">
        <v>18</v>
      </c>
      <c r="M16" s="109"/>
      <c r="N16" s="109" t="s">
        <v>19</v>
      </c>
      <c r="O16" s="109" t="s">
        <v>20</v>
      </c>
      <c r="P16" s="214"/>
      <c r="R16" s="27"/>
      <c r="S16" s="33"/>
    </row>
    <row r="17" spans="2:19" ht="12" customHeight="1" x14ac:dyDescent="0.3">
      <c r="B17" s="32"/>
      <c r="D17" s="67"/>
      <c r="E17" s="228" t="s">
        <v>23</v>
      </c>
      <c r="F17" s="229"/>
      <c r="G17" s="68"/>
      <c r="H17" s="69">
        <v>71010.75</v>
      </c>
      <c r="I17" s="69">
        <v>70908.521999999997</v>
      </c>
      <c r="J17" s="69"/>
      <c r="K17" s="70">
        <v>0.9985603869836609</v>
      </c>
      <c r="L17" s="69">
        <v>63560.917999999998</v>
      </c>
      <c r="M17" s="69"/>
      <c r="N17" s="69">
        <v>63560.883000000002</v>
      </c>
      <c r="O17" s="70">
        <f>+N17/L17</f>
        <v>0.99999944934716023</v>
      </c>
      <c r="P17" s="215"/>
      <c r="Q17" s="67"/>
      <c r="R17" s="71">
        <f>(K17-O17)*100</f>
        <v>-0.14390623634993327</v>
      </c>
      <c r="S17" s="33"/>
    </row>
    <row r="18" spans="2:19" ht="12" customHeight="1" x14ac:dyDescent="0.3">
      <c r="B18" s="32"/>
      <c r="C18" s="93"/>
      <c r="D18" s="67"/>
      <c r="E18" s="228" t="s">
        <v>21</v>
      </c>
      <c r="F18" s="229"/>
      <c r="G18" s="68"/>
      <c r="H18" s="69">
        <v>18487.058000000001</v>
      </c>
      <c r="I18" s="69">
        <v>15660.03</v>
      </c>
      <c r="J18" s="69"/>
      <c r="K18" s="70">
        <v>0.84708069829174548</v>
      </c>
      <c r="L18" s="69">
        <v>12392.001</v>
      </c>
      <c r="M18" s="69"/>
      <c r="N18" s="69">
        <v>9154.6380000000008</v>
      </c>
      <c r="O18" s="70">
        <f t="shared" ref="O18:O20" si="0">+N18/L18</f>
        <v>0.73875381385137084</v>
      </c>
      <c r="P18" s="215"/>
      <c r="Q18" s="67"/>
      <c r="R18" s="71">
        <f>(K18-O18)*100</f>
        <v>10.832688444037464</v>
      </c>
      <c r="S18" s="33"/>
    </row>
    <row r="19" spans="2:19" ht="12" customHeight="1" x14ac:dyDescent="0.3">
      <c r="B19" s="32"/>
      <c r="D19" s="67"/>
      <c r="E19" s="228" t="s">
        <v>22</v>
      </c>
      <c r="F19" s="229"/>
      <c r="G19" s="72"/>
      <c r="H19" s="69">
        <v>5955.0240000000003</v>
      </c>
      <c r="I19" s="69">
        <v>3327.252</v>
      </c>
      <c r="J19" s="69"/>
      <c r="K19" s="70">
        <v>0.55873024189323162</v>
      </c>
      <c r="L19" s="69">
        <v>13092.948</v>
      </c>
      <c r="M19" s="69"/>
      <c r="N19" s="69">
        <v>10036.118</v>
      </c>
      <c r="O19" s="70">
        <f t="shared" si="0"/>
        <v>0.7665285159614168</v>
      </c>
      <c r="P19" s="215"/>
      <c r="Q19" s="67"/>
      <c r="R19" s="71">
        <f t="shared" ref="R19:R20" si="1">(K19-O19)*100</f>
        <v>-20.779827406818519</v>
      </c>
      <c r="S19" s="33"/>
    </row>
    <row r="20" spans="2:19" ht="12" customHeight="1" x14ac:dyDescent="0.3">
      <c r="B20" s="32"/>
      <c r="D20" s="67"/>
      <c r="E20" s="262" t="s">
        <v>24</v>
      </c>
      <c r="F20" s="263"/>
      <c r="G20" s="110"/>
      <c r="H20" s="64">
        <f>SUM(H17:H19)</f>
        <v>95452.832000000009</v>
      </c>
      <c r="I20" s="64">
        <f>SUM(I17:I19)</f>
        <v>89895.803999999989</v>
      </c>
      <c r="J20" s="65"/>
      <c r="K20" s="66">
        <f t="shared" ref="K20" si="2">+I20/H20</f>
        <v>0.94178247115811065</v>
      </c>
      <c r="L20" s="64">
        <f>SUM(L17:L19)</f>
        <v>89045.866999999998</v>
      </c>
      <c r="M20" s="64">
        <v>0</v>
      </c>
      <c r="N20" s="64">
        <f>SUM(N17:N19)</f>
        <v>82751.63900000001</v>
      </c>
      <c r="O20" s="66">
        <f t="shared" si="0"/>
        <v>0.92931476538939206</v>
      </c>
      <c r="P20" s="216"/>
      <c r="Q20" s="73"/>
      <c r="R20" s="71">
        <f t="shared" si="1"/>
        <v>1.2467705768718584</v>
      </c>
      <c r="S20" s="33"/>
    </row>
    <row r="21" spans="2:19" ht="12" customHeight="1" x14ac:dyDescent="0.3">
      <c r="B21" s="32"/>
      <c r="E21" s="40" t="s">
        <v>25</v>
      </c>
      <c r="F21" s="41"/>
      <c r="G21" s="41"/>
      <c r="H21" s="41"/>
      <c r="I21" s="41"/>
      <c r="J21" s="41"/>
      <c r="K21" s="41"/>
      <c r="L21" s="41"/>
      <c r="M21" s="41"/>
      <c r="N21" s="41"/>
      <c r="O21" s="41"/>
      <c r="P21" s="62"/>
      <c r="Q21" s="42"/>
      <c r="R21" s="27"/>
      <c r="S21" s="33"/>
    </row>
    <row r="22" spans="2:19" ht="12" customHeight="1" x14ac:dyDescent="0.3">
      <c r="B22" s="32"/>
      <c r="E22" s="43" t="s">
        <v>26</v>
      </c>
      <c r="F22" s="44"/>
      <c r="G22" s="44"/>
      <c r="H22" s="44"/>
      <c r="I22" s="45"/>
      <c r="J22" s="44"/>
      <c r="K22" s="44"/>
      <c r="L22" s="44"/>
      <c r="M22" s="44"/>
      <c r="N22" s="44"/>
      <c r="O22" s="44"/>
      <c r="P22" s="46"/>
      <c r="Q22" s="42"/>
      <c r="R22" s="27"/>
      <c r="S22" s="33"/>
    </row>
    <row r="23" spans="2:19" x14ac:dyDescent="0.25">
      <c r="B23" s="32"/>
      <c r="C23" s="47"/>
      <c r="D23" s="47"/>
      <c r="E23" s="48"/>
      <c r="F23" s="47"/>
      <c r="G23" s="47"/>
      <c r="H23" s="47"/>
      <c r="I23" s="47"/>
      <c r="J23" s="47"/>
      <c r="K23" s="49"/>
      <c r="L23" s="47"/>
      <c r="M23" s="47"/>
      <c r="N23" s="47"/>
      <c r="O23" s="47"/>
      <c r="P23" s="47"/>
      <c r="Q23" s="47"/>
      <c r="R23" s="47"/>
      <c r="S23" s="33"/>
    </row>
    <row r="24" spans="2:19" x14ac:dyDescent="0.25">
      <c r="B24" s="32"/>
      <c r="S24" s="33"/>
    </row>
    <row r="25" spans="2:19" x14ac:dyDescent="0.25">
      <c r="B25" s="32"/>
      <c r="S25" s="33"/>
    </row>
    <row r="26" spans="2:19" x14ac:dyDescent="0.25">
      <c r="B26" s="32"/>
      <c r="E26" s="264" t="s">
        <v>27</v>
      </c>
      <c r="F26" s="264"/>
      <c r="G26" s="264"/>
      <c r="H26" s="264"/>
      <c r="I26" s="264"/>
      <c r="J26" s="264"/>
      <c r="K26" s="264"/>
      <c r="L26" s="264"/>
      <c r="M26" s="264"/>
      <c r="N26" s="264"/>
      <c r="O26" s="264"/>
      <c r="P26" s="50"/>
      <c r="S26" s="33"/>
    </row>
    <row r="27" spans="2:19" ht="16.5" customHeight="1" x14ac:dyDescent="0.25">
      <c r="B27" s="32"/>
      <c r="F27" s="265" t="s">
        <v>28</v>
      </c>
      <c r="G27" s="265"/>
      <c r="H27" s="265"/>
      <c r="I27" s="265"/>
      <c r="J27" s="265"/>
      <c r="K27" s="265"/>
      <c r="L27" s="265"/>
      <c r="M27" s="265"/>
      <c r="N27" s="265"/>
      <c r="S27" s="33"/>
    </row>
    <row r="28" spans="2:19" x14ac:dyDescent="0.25">
      <c r="B28" s="32"/>
      <c r="F28" s="266" t="s">
        <v>29</v>
      </c>
      <c r="G28" s="266"/>
      <c r="H28" s="266"/>
      <c r="I28" s="109" t="s">
        <v>18</v>
      </c>
      <c r="J28" s="109"/>
      <c r="K28" s="109" t="s">
        <v>30</v>
      </c>
      <c r="L28" s="109" t="s">
        <v>31</v>
      </c>
      <c r="M28" s="109"/>
      <c r="N28" s="109" t="s">
        <v>32</v>
      </c>
      <c r="S28" s="33"/>
    </row>
    <row r="29" spans="2:19" x14ac:dyDescent="0.25">
      <c r="B29" s="32"/>
      <c r="F29" s="74" t="s">
        <v>33</v>
      </c>
      <c r="G29" s="75"/>
      <c r="H29" s="72"/>
      <c r="I29" s="76">
        <v>88825.589000000007</v>
      </c>
      <c r="J29" s="76"/>
      <c r="K29" s="77">
        <v>0.93057049370730038</v>
      </c>
      <c r="L29" s="78">
        <v>83972.993000000002</v>
      </c>
      <c r="M29" s="78"/>
      <c r="N29" s="79">
        <f>+L29/I29</f>
        <v>0.94536939124602926</v>
      </c>
      <c r="O29" s="67"/>
      <c r="P29" s="67"/>
      <c r="Q29" s="67"/>
      <c r="S29" s="33"/>
    </row>
    <row r="30" spans="2:19" x14ac:dyDescent="0.25">
      <c r="B30" s="32"/>
      <c r="F30" s="74" t="s">
        <v>34</v>
      </c>
      <c r="G30" s="75"/>
      <c r="H30" s="72"/>
      <c r="I30" s="76">
        <v>6375.2979999999998</v>
      </c>
      <c r="J30" s="78"/>
      <c r="K30" s="77">
        <v>6.6790035103411069E-2</v>
      </c>
      <c r="L30" s="78">
        <v>5867.2489999999998</v>
      </c>
      <c r="M30" s="78"/>
      <c r="N30" s="79">
        <f t="shared" ref="N30:N32" si="3">+L30/I30</f>
        <v>0.92030976434356482</v>
      </c>
      <c r="O30" s="67"/>
      <c r="P30" s="67"/>
      <c r="Q30" s="67"/>
      <c r="S30" s="33"/>
    </row>
    <row r="31" spans="2:19" x14ac:dyDescent="0.25">
      <c r="B31" s="32"/>
      <c r="F31" s="80" t="s">
        <v>35</v>
      </c>
      <c r="G31" s="81"/>
      <c r="H31" s="82"/>
      <c r="I31" s="76">
        <v>251.94499999999999</v>
      </c>
      <c r="J31" s="78"/>
      <c r="K31" s="77">
        <v>2.6394711892885479E-3</v>
      </c>
      <c r="L31" s="78">
        <v>55.561999999999998</v>
      </c>
      <c r="M31" s="78"/>
      <c r="N31" s="79">
        <f t="shared" si="3"/>
        <v>0.22053225902478715</v>
      </c>
      <c r="O31" s="67"/>
      <c r="P31" s="67"/>
      <c r="Q31" s="67"/>
      <c r="S31" s="33"/>
    </row>
    <row r="32" spans="2:19" x14ac:dyDescent="0.25">
      <c r="B32" s="32"/>
      <c r="F32" s="83" t="s">
        <v>24</v>
      </c>
      <c r="G32" s="84"/>
      <c r="H32" s="85"/>
      <c r="I32" s="86">
        <f>SUM(I29:I31)</f>
        <v>95452.832000000009</v>
      </c>
      <c r="J32" s="86"/>
      <c r="K32" s="87">
        <f>SUM(K29:K31)</f>
        <v>1</v>
      </c>
      <c r="L32" s="86">
        <f>SUM(L29:L31)</f>
        <v>89895.804000000004</v>
      </c>
      <c r="M32" s="65"/>
      <c r="N32" s="88">
        <f t="shared" si="3"/>
        <v>0.94178247115811076</v>
      </c>
      <c r="O32" s="67"/>
      <c r="P32" s="67"/>
      <c r="Q32" s="67"/>
      <c r="S32" s="33"/>
    </row>
    <row r="33" spans="2:19" ht="12" customHeight="1" x14ac:dyDescent="0.25">
      <c r="B33" s="32"/>
      <c r="F33" s="89" t="s">
        <v>56</v>
      </c>
      <c r="G33" s="89"/>
      <c r="H33" s="89"/>
      <c r="I33" s="90"/>
      <c r="J33" s="90"/>
      <c r="K33" s="91"/>
      <c r="L33" s="92"/>
      <c r="M33" s="92"/>
      <c r="N33" s="91"/>
      <c r="O33" s="67"/>
      <c r="P33" s="67"/>
      <c r="Q33" s="67"/>
      <c r="S33" s="33"/>
    </row>
    <row r="34" spans="2:19" ht="12" customHeight="1" x14ac:dyDescent="0.25">
      <c r="B34" s="32"/>
      <c r="F34" s="40" t="s">
        <v>25</v>
      </c>
      <c r="G34" s="51"/>
      <c r="H34" s="51"/>
      <c r="I34" s="51"/>
      <c r="J34" s="51"/>
      <c r="K34" s="51"/>
      <c r="L34" s="51"/>
      <c r="M34" s="51"/>
      <c r="N34" s="51"/>
      <c r="S34" s="33"/>
    </row>
    <row r="35" spans="2:19" ht="12" customHeight="1" x14ac:dyDescent="0.25">
      <c r="B35" s="32"/>
      <c r="F35" s="43" t="s">
        <v>26</v>
      </c>
      <c r="I35" s="52"/>
      <c r="J35" s="52"/>
      <c r="K35" s="53"/>
      <c r="L35" s="52"/>
      <c r="M35" s="52"/>
      <c r="N35" s="53"/>
      <c r="S35" s="33"/>
    </row>
    <row r="36" spans="2:19" ht="12" customHeight="1" x14ac:dyDescent="0.25">
      <c r="B36" s="32"/>
      <c r="S36" s="33"/>
    </row>
    <row r="37" spans="2:19" x14ac:dyDescent="0.25">
      <c r="B37" s="32"/>
      <c r="S37" s="33"/>
    </row>
    <row r="38" spans="2:19" ht="14.4" customHeight="1" x14ac:dyDescent="0.25">
      <c r="B38" s="32"/>
      <c r="D38" s="264" t="s">
        <v>36</v>
      </c>
      <c r="E38" s="264"/>
      <c r="F38" s="264"/>
      <c r="G38" s="264"/>
      <c r="H38" s="264"/>
      <c r="I38" s="264"/>
      <c r="J38" s="264"/>
      <c r="K38" s="264"/>
      <c r="L38" s="264"/>
      <c r="M38" s="264"/>
      <c r="N38" s="264"/>
      <c r="O38" s="264"/>
      <c r="P38" s="264"/>
      <c r="Q38" s="264"/>
      <c r="S38" s="33"/>
    </row>
    <row r="39" spans="2:19" ht="16.5" customHeight="1" x14ac:dyDescent="0.25">
      <c r="B39" s="32"/>
      <c r="F39" s="265" t="s">
        <v>37</v>
      </c>
      <c r="G39" s="265"/>
      <c r="H39" s="265"/>
      <c r="I39" s="265"/>
      <c r="J39" s="265"/>
      <c r="K39" s="265"/>
      <c r="L39" s="265"/>
      <c r="M39" s="265"/>
      <c r="N39" s="265"/>
      <c r="S39" s="33"/>
    </row>
    <row r="40" spans="2:19" ht="14.4" customHeight="1" x14ac:dyDescent="0.25">
      <c r="B40" s="32"/>
      <c r="D40" s="256" t="s">
        <v>29</v>
      </c>
      <c r="E40" s="257"/>
      <c r="F40" s="236" t="s">
        <v>33</v>
      </c>
      <c r="G40" s="236"/>
      <c r="H40" s="236"/>
      <c r="I40" s="236" t="s">
        <v>34</v>
      </c>
      <c r="J40" s="236"/>
      <c r="K40" s="236"/>
      <c r="L40" s="236" t="s">
        <v>35</v>
      </c>
      <c r="M40" s="236"/>
      <c r="N40" s="236"/>
      <c r="O40" s="236" t="s">
        <v>24</v>
      </c>
      <c r="P40" s="236"/>
      <c r="Q40" s="236"/>
      <c r="S40" s="33"/>
    </row>
    <row r="41" spans="2:19" x14ac:dyDescent="0.25">
      <c r="B41" s="32"/>
      <c r="D41" s="258"/>
      <c r="E41" s="259"/>
      <c r="F41" s="109" t="s">
        <v>18</v>
      </c>
      <c r="G41" s="109" t="s">
        <v>31</v>
      </c>
      <c r="H41" s="109" t="s">
        <v>32</v>
      </c>
      <c r="I41" s="109" t="s">
        <v>18</v>
      </c>
      <c r="J41" s="109" t="s">
        <v>31</v>
      </c>
      <c r="K41" s="109" t="s">
        <v>32</v>
      </c>
      <c r="L41" s="109" t="s">
        <v>18</v>
      </c>
      <c r="M41" s="109" t="s">
        <v>31</v>
      </c>
      <c r="N41" s="109" t="s">
        <v>32</v>
      </c>
      <c r="O41" s="109" t="s">
        <v>24</v>
      </c>
      <c r="P41" s="109" t="s">
        <v>31</v>
      </c>
      <c r="Q41" s="109" t="s">
        <v>20</v>
      </c>
      <c r="S41" s="33"/>
    </row>
    <row r="42" spans="2:19" x14ac:dyDescent="0.25">
      <c r="B42" s="32"/>
      <c r="D42" s="228" t="s">
        <v>23</v>
      </c>
      <c r="E42" s="229"/>
      <c r="F42" s="78">
        <v>71010.75</v>
      </c>
      <c r="G42" s="78">
        <v>70908.521999999997</v>
      </c>
      <c r="H42" s="94">
        <v>0.9985603869836609</v>
      </c>
      <c r="I42" s="78">
        <v>0</v>
      </c>
      <c r="J42" s="78">
        <v>0</v>
      </c>
      <c r="K42" s="94" t="s">
        <v>64</v>
      </c>
      <c r="L42" s="78">
        <v>0</v>
      </c>
      <c r="M42" s="78">
        <v>0</v>
      </c>
      <c r="N42" s="94" t="s">
        <v>64</v>
      </c>
      <c r="O42" s="78">
        <f>+F42+I42+L42</f>
        <v>71010.75</v>
      </c>
      <c r="P42" s="78">
        <f t="shared" ref="P42:P44" si="4">+G42+J42+M42</f>
        <v>70908.521999999997</v>
      </c>
      <c r="Q42" s="94">
        <f>+P42/O42</f>
        <v>0.9985603869836609</v>
      </c>
      <c r="S42" s="33"/>
    </row>
    <row r="43" spans="2:19" x14ac:dyDescent="0.25">
      <c r="B43" s="32"/>
      <c r="D43" s="228" t="s">
        <v>21</v>
      </c>
      <c r="E43" s="229"/>
      <c r="F43" s="78">
        <v>13943.037</v>
      </c>
      <c r="G43" s="78">
        <v>11302.466</v>
      </c>
      <c r="H43" s="94">
        <v>0.81061722779621115</v>
      </c>
      <c r="I43" s="78">
        <v>4544.0209999999997</v>
      </c>
      <c r="J43" s="78">
        <v>4357.5630000000001</v>
      </c>
      <c r="K43" s="94">
        <v>0.9589662987913129</v>
      </c>
      <c r="L43" s="78">
        <v>0</v>
      </c>
      <c r="M43" s="78">
        <v>0</v>
      </c>
      <c r="N43" s="94" t="s">
        <v>64</v>
      </c>
      <c r="O43" s="78">
        <f t="shared" ref="O43:O44" si="5">+F43+I43+L43</f>
        <v>18487.058000000001</v>
      </c>
      <c r="P43" s="78">
        <f t="shared" si="4"/>
        <v>15660.029</v>
      </c>
      <c r="Q43" s="94">
        <f t="shared" ref="Q43:Q45" si="6">+P43/O43</f>
        <v>0.84708064419985052</v>
      </c>
      <c r="S43" s="33"/>
    </row>
    <row r="44" spans="2:19" x14ac:dyDescent="0.25">
      <c r="B44" s="32"/>
      <c r="D44" s="228" t="s">
        <v>22</v>
      </c>
      <c r="E44" s="229"/>
      <c r="F44" s="78">
        <v>3871.8020000000001</v>
      </c>
      <c r="G44" s="78">
        <v>1762.0050000000001</v>
      </c>
      <c r="H44" s="94">
        <v>0.45508654626450423</v>
      </c>
      <c r="I44" s="78">
        <v>1831.277</v>
      </c>
      <c r="J44" s="78">
        <v>1509.6859999999999</v>
      </c>
      <c r="K44" s="94">
        <v>0.82438975643772072</v>
      </c>
      <c r="L44" s="78">
        <v>251.94499999999999</v>
      </c>
      <c r="M44" s="78">
        <v>55.561999999999998</v>
      </c>
      <c r="N44" s="94">
        <v>0.22053225902478715</v>
      </c>
      <c r="O44" s="78">
        <f t="shared" si="5"/>
        <v>5955.0239999999994</v>
      </c>
      <c r="P44" s="78">
        <f t="shared" si="4"/>
        <v>3327.2529999999997</v>
      </c>
      <c r="Q44" s="94">
        <f t="shared" si="6"/>
        <v>0.5587304098186674</v>
      </c>
      <c r="S44" s="33"/>
    </row>
    <row r="45" spans="2:19" x14ac:dyDescent="0.25">
      <c r="B45" s="32"/>
      <c r="D45" s="225" t="s">
        <v>24</v>
      </c>
      <c r="E45" s="226"/>
      <c r="F45" s="86">
        <f t="shared" ref="F45:G45" si="7">SUM(F42:F44)</f>
        <v>88825.588999999993</v>
      </c>
      <c r="G45" s="86">
        <f t="shared" si="7"/>
        <v>83972.993000000002</v>
      </c>
      <c r="H45" s="95">
        <f t="shared" ref="H45" si="8">+G45/F45</f>
        <v>0.94536939124602948</v>
      </c>
      <c r="I45" s="86">
        <f t="shared" ref="I45:J45" si="9">SUM(I42:I44)</f>
        <v>6375.2979999999998</v>
      </c>
      <c r="J45" s="86">
        <f t="shared" si="9"/>
        <v>5867.2489999999998</v>
      </c>
      <c r="K45" s="95">
        <f t="shared" ref="K45" si="10">+J45/I45</f>
        <v>0.92030976434356482</v>
      </c>
      <c r="L45" s="86">
        <f t="shared" ref="L45:M45" si="11">SUM(L42:L44)</f>
        <v>251.94499999999999</v>
      </c>
      <c r="M45" s="86">
        <f t="shared" si="11"/>
        <v>55.561999999999998</v>
      </c>
      <c r="N45" s="95">
        <f t="shared" ref="N45" si="12">+M45/L45</f>
        <v>0.22053225902478715</v>
      </c>
      <c r="O45" s="86">
        <f t="shared" ref="O45:P45" si="13">SUM(O42:O44)</f>
        <v>95452.832000000009</v>
      </c>
      <c r="P45" s="86">
        <f t="shared" si="13"/>
        <v>89895.803999999989</v>
      </c>
      <c r="Q45" s="95">
        <f t="shared" si="6"/>
        <v>0.94178247115811065</v>
      </c>
      <c r="S45" s="33"/>
    </row>
    <row r="46" spans="2:19" ht="12" customHeight="1" x14ac:dyDescent="0.25">
      <c r="B46" s="32"/>
      <c r="D46" s="89" t="s">
        <v>56</v>
      </c>
      <c r="E46" s="41"/>
      <c r="F46" s="41"/>
      <c r="G46" s="41"/>
      <c r="H46" s="41"/>
      <c r="I46" s="41"/>
      <c r="J46" s="41"/>
      <c r="K46" s="41"/>
      <c r="L46" s="41"/>
      <c r="M46" s="41"/>
      <c r="N46" s="41"/>
      <c r="O46" s="41"/>
      <c r="P46" s="41"/>
      <c r="Q46" s="41"/>
      <c r="S46" s="33"/>
    </row>
    <row r="47" spans="2:19" ht="12" customHeight="1" x14ac:dyDescent="0.25">
      <c r="B47" s="32"/>
      <c r="D47" s="40" t="s">
        <v>25</v>
      </c>
      <c r="E47" s="67"/>
      <c r="F47" s="67"/>
      <c r="G47" s="67"/>
      <c r="H47" s="96"/>
      <c r="I47" s="67"/>
      <c r="J47" s="67"/>
      <c r="K47" s="67"/>
      <c r="L47" s="67"/>
      <c r="M47" s="67"/>
      <c r="N47" s="67"/>
      <c r="O47" s="67"/>
      <c r="P47" s="67"/>
      <c r="Q47" s="67"/>
      <c r="S47" s="33"/>
    </row>
    <row r="48" spans="2:19" ht="12" customHeight="1" x14ac:dyDescent="0.25">
      <c r="B48" s="32"/>
      <c r="D48" s="43" t="s">
        <v>26</v>
      </c>
      <c r="S48" s="33"/>
    </row>
    <row r="49" spans="2:19" x14ac:dyDescent="0.25">
      <c r="B49" s="32"/>
      <c r="S49" s="33"/>
    </row>
    <row r="50" spans="2:19" ht="18.75" customHeight="1" x14ac:dyDescent="0.25">
      <c r="B50" s="32"/>
      <c r="C50" s="260" t="s">
        <v>139</v>
      </c>
      <c r="D50" s="260"/>
      <c r="E50" s="260"/>
      <c r="F50" s="260"/>
      <c r="G50" s="260"/>
      <c r="H50" s="260"/>
      <c r="I50" s="260"/>
      <c r="J50" s="260"/>
      <c r="K50" s="260"/>
      <c r="L50" s="260"/>
      <c r="M50" s="260"/>
      <c r="N50" s="260"/>
      <c r="O50" s="260"/>
      <c r="P50" s="260"/>
      <c r="Q50" s="260"/>
      <c r="R50" s="260"/>
      <c r="S50" s="33"/>
    </row>
    <row r="51" spans="2:19" ht="13.5" customHeight="1" x14ac:dyDescent="0.25">
      <c r="B51" s="32"/>
      <c r="C51" s="260"/>
      <c r="D51" s="260"/>
      <c r="E51" s="260"/>
      <c r="F51" s="260"/>
      <c r="G51" s="260"/>
      <c r="H51" s="260"/>
      <c r="I51" s="260"/>
      <c r="J51" s="260"/>
      <c r="K51" s="260"/>
      <c r="L51" s="260"/>
      <c r="M51" s="260"/>
      <c r="N51" s="260"/>
      <c r="O51" s="260"/>
      <c r="P51" s="260"/>
      <c r="Q51" s="260"/>
      <c r="R51" s="260"/>
      <c r="S51" s="33"/>
    </row>
    <row r="52" spans="2:19" x14ac:dyDescent="0.25">
      <c r="B52" s="32"/>
      <c r="S52" s="33"/>
    </row>
    <row r="53" spans="2:19" x14ac:dyDescent="0.25">
      <c r="B53" s="32"/>
      <c r="E53" s="261" t="s">
        <v>38</v>
      </c>
      <c r="F53" s="261"/>
      <c r="G53" s="261"/>
      <c r="H53" s="261"/>
      <c r="I53" s="261"/>
      <c r="J53" s="261"/>
      <c r="K53" s="261"/>
      <c r="L53" s="261"/>
      <c r="M53" s="261"/>
      <c r="N53" s="261"/>
      <c r="O53" s="261"/>
      <c r="P53" s="54"/>
      <c r="S53" s="33"/>
    </row>
    <row r="54" spans="2:19" ht="16.5" customHeight="1" x14ac:dyDescent="0.25">
      <c r="B54" s="32"/>
      <c r="E54" s="39"/>
      <c r="F54" s="255" t="s">
        <v>39</v>
      </c>
      <c r="G54" s="255"/>
      <c r="H54" s="255"/>
      <c r="I54" s="255"/>
      <c r="J54" s="255"/>
      <c r="K54" s="255"/>
      <c r="L54" s="255"/>
      <c r="M54" s="255"/>
      <c r="N54" s="255"/>
      <c r="O54" s="39"/>
      <c r="S54" s="33"/>
    </row>
    <row r="55" spans="2:19" x14ac:dyDescent="0.25">
      <c r="B55" s="32"/>
      <c r="F55" s="97" t="s">
        <v>40</v>
      </c>
      <c r="G55" s="97"/>
      <c r="H55" s="97" t="s">
        <v>41</v>
      </c>
      <c r="I55" s="97" t="s">
        <v>19</v>
      </c>
      <c r="J55" s="97"/>
      <c r="K55" s="97" t="s">
        <v>42</v>
      </c>
      <c r="L55" s="97" t="s">
        <v>43</v>
      </c>
      <c r="M55" s="97"/>
      <c r="N55" s="97" t="s">
        <v>44</v>
      </c>
      <c r="S55" s="33"/>
    </row>
    <row r="56" spans="2:19" x14ac:dyDescent="0.25">
      <c r="B56" s="32"/>
      <c r="F56" s="98" t="s">
        <v>45</v>
      </c>
      <c r="G56" s="98"/>
      <c r="H56" s="99">
        <v>1369.1849999999997</v>
      </c>
      <c r="I56" s="99">
        <v>0</v>
      </c>
      <c r="J56" s="99"/>
      <c r="K56" s="100">
        <v>0</v>
      </c>
      <c r="L56" s="101">
        <v>63</v>
      </c>
      <c r="M56" s="101"/>
      <c r="N56" s="100">
        <f>+L56/L$60</f>
        <v>0.45652173913043476</v>
      </c>
      <c r="Q56" s="55"/>
      <c r="S56" s="33"/>
    </row>
    <row r="57" spans="2:19" x14ac:dyDescent="0.25">
      <c r="B57" s="32"/>
      <c r="F57" s="98" t="s">
        <v>46</v>
      </c>
      <c r="G57" s="98"/>
      <c r="H57" s="99">
        <v>3761.6180000000004</v>
      </c>
      <c r="I57" s="99">
        <v>827.30600000000004</v>
      </c>
      <c r="J57" s="99"/>
      <c r="K57" s="100">
        <v>0.26627231039400451</v>
      </c>
      <c r="L57" s="101">
        <v>14</v>
      </c>
      <c r="M57" s="101"/>
      <c r="N57" s="100">
        <f t="shared" ref="N57:N60" si="14">+L57/L$60</f>
        <v>0.10144927536231885</v>
      </c>
      <c r="S57" s="33"/>
    </row>
    <row r="58" spans="2:19" x14ac:dyDescent="0.25">
      <c r="B58" s="32"/>
      <c r="F58" s="98" t="s">
        <v>47</v>
      </c>
      <c r="G58" s="98"/>
      <c r="H58" s="99">
        <v>89426.822999999989</v>
      </c>
      <c r="I58" s="99">
        <v>88173.291999999987</v>
      </c>
      <c r="J58" s="99"/>
      <c r="K58" s="100">
        <v>0.87090372892498802</v>
      </c>
      <c r="L58" s="101">
        <v>34</v>
      </c>
      <c r="M58" s="101"/>
      <c r="N58" s="100">
        <f t="shared" si="14"/>
        <v>0.24637681159420291</v>
      </c>
      <c r="S58" s="33"/>
    </row>
    <row r="59" spans="2:19" x14ac:dyDescent="0.25">
      <c r="B59" s="32"/>
      <c r="F59" s="98" t="s">
        <v>48</v>
      </c>
      <c r="G59" s="98"/>
      <c r="H59" s="99">
        <v>895.20600000000002</v>
      </c>
      <c r="I59" s="99">
        <v>895.20600000000002</v>
      </c>
      <c r="J59" s="99"/>
      <c r="K59" s="100">
        <v>1</v>
      </c>
      <c r="L59" s="101">
        <v>27</v>
      </c>
      <c r="M59" s="101"/>
      <c r="N59" s="100">
        <f t="shared" si="14"/>
        <v>0.19565217391304349</v>
      </c>
      <c r="S59" s="33"/>
    </row>
    <row r="60" spans="2:19" x14ac:dyDescent="0.25">
      <c r="B60" s="32"/>
      <c r="F60" s="102" t="s">
        <v>24</v>
      </c>
      <c r="G60" s="102"/>
      <c r="H60" s="103">
        <v>95452.831999999995</v>
      </c>
      <c r="I60" s="103">
        <v>89895.803999999989</v>
      </c>
      <c r="J60" s="103"/>
      <c r="K60" s="104">
        <v>0.43723579078960617</v>
      </c>
      <c r="L60" s="103">
        <v>138</v>
      </c>
      <c r="M60" s="105"/>
      <c r="N60" s="104">
        <f t="shared" si="14"/>
        <v>1</v>
      </c>
      <c r="S60" s="33"/>
    </row>
    <row r="61" spans="2:19" x14ac:dyDescent="0.25">
      <c r="B61" s="32"/>
      <c r="F61" s="40" t="s">
        <v>25</v>
      </c>
      <c r="G61" s="56"/>
      <c r="H61" s="56"/>
      <c r="I61" s="56"/>
      <c r="J61" s="56"/>
      <c r="K61" s="56"/>
      <c r="L61" s="56"/>
      <c r="M61" s="56"/>
      <c r="N61" s="56"/>
      <c r="S61" s="33"/>
    </row>
    <row r="62" spans="2:19" x14ac:dyDescent="0.25">
      <c r="B62" s="32"/>
      <c r="F62" s="43" t="s">
        <v>26</v>
      </c>
      <c r="K62" s="52"/>
      <c r="S62" s="33"/>
    </row>
    <row r="63" spans="2:19" x14ac:dyDescent="0.25">
      <c r="B63" s="32"/>
      <c r="S63" s="33"/>
    </row>
    <row r="64" spans="2:19" x14ac:dyDescent="0.25">
      <c r="B64" s="32"/>
      <c r="S64" s="33"/>
    </row>
    <row r="65" spans="2:19" x14ac:dyDescent="0.25">
      <c r="B65" s="32"/>
      <c r="E65" s="264" t="s">
        <v>49</v>
      </c>
      <c r="F65" s="264"/>
      <c r="G65" s="264"/>
      <c r="H65" s="264"/>
      <c r="I65" s="264"/>
      <c r="J65" s="264"/>
      <c r="K65" s="264"/>
      <c r="L65" s="264"/>
      <c r="M65" s="264"/>
      <c r="N65" s="264"/>
      <c r="O65" s="264"/>
      <c r="P65" s="50"/>
      <c r="S65" s="33"/>
    </row>
    <row r="66" spans="2:19" ht="16.5" customHeight="1" x14ac:dyDescent="0.25">
      <c r="B66" s="32"/>
      <c r="F66" s="265" t="s">
        <v>50</v>
      </c>
      <c r="G66" s="265"/>
      <c r="H66" s="265"/>
      <c r="I66" s="265"/>
      <c r="J66" s="265"/>
      <c r="K66" s="265"/>
      <c r="L66" s="265"/>
      <c r="M66" s="265"/>
      <c r="N66" s="265"/>
      <c r="S66" s="33"/>
    </row>
    <row r="67" spans="2:19" x14ac:dyDescent="0.25">
      <c r="B67" s="32"/>
      <c r="F67" s="236" t="s">
        <v>29</v>
      </c>
      <c r="G67" s="236"/>
      <c r="H67" s="236"/>
      <c r="I67" s="109" t="s">
        <v>18</v>
      </c>
      <c r="J67" s="109"/>
      <c r="K67" s="109" t="s">
        <v>30</v>
      </c>
      <c r="L67" s="109" t="s">
        <v>31</v>
      </c>
      <c r="M67" s="109"/>
      <c r="N67" s="109" t="s">
        <v>32</v>
      </c>
      <c r="S67" s="33"/>
    </row>
    <row r="68" spans="2:19" x14ac:dyDescent="0.25">
      <c r="B68" s="32"/>
      <c r="F68" s="107" t="s">
        <v>65</v>
      </c>
      <c r="G68" s="108"/>
      <c r="H68" s="68"/>
      <c r="I68" s="78">
        <v>4573.012999999999</v>
      </c>
      <c r="J68" s="106"/>
      <c r="K68" s="100">
        <f>+I68/I$72</f>
        <v>4.7908615220552064E-2</v>
      </c>
      <c r="L68" s="78">
        <v>4482.5110000000004</v>
      </c>
      <c r="M68" s="106"/>
      <c r="N68" s="77">
        <f>+L68/I68</f>
        <v>0.98020954674740735</v>
      </c>
      <c r="S68" s="33"/>
    </row>
    <row r="69" spans="2:19" x14ac:dyDescent="0.25">
      <c r="B69" s="32"/>
      <c r="F69" s="107" t="s">
        <v>51</v>
      </c>
      <c r="G69" s="108"/>
      <c r="H69" s="68"/>
      <c r="I69" s="78">
        <v>79470.835999999996</v>
      </c>
      <c r="J69" s="106"/>
      <c r="K69" s="77">
        <f t="shared" ref="K69:K72" si="15">+I69/I$72</f>
        <v>0.83256656020431119</v>
      </c>
      <c r="L69" s="78">
        <v>77521.72199999998</v>
      </c>
      <c r="M69" s="106"/>
      <c r="N69" s="77">
        <f t="shared" ref="N69:N72" si="16">+L69/I69</f>
        <v>0.97547384552491667</v>
      </c>
      <c r="S69" s="33"/>
    </row>
    <row r="70" spans="2:19" x14ac:dyDescent="0.25">
      <c r="B70" s="32"/>
      <c r="F70" s="107" t="s">
        <v>66</v>
      </c>
      <c r="G70" s="108"/>
      <c r="H70" s="72"/>
      <c r="I70" s="78">
        <v>9930.6629999999986</v>
      </c>
      <c r="J70" s="106"/>
      <c r="K70" s="77">
        <f t="shared" si="15"/>
        <v>0.10403738466345346</v>
      </c>
      <c r="L70" s="78">
        <v>7644.9979999999996</v>
      </c>
      <c r="M70" s="106"/>
      <c r="N70" s="77">
        <f t="shared" si="16"/>
        <v>0.76983762312747905</v>
      </c>
      <c r="S70" s="33"/>
    </row>
    <row r="71" spans="2:19" x14ac:dyDescent="0.25">
      <c r="B71" s="32"/>
      <c r="F71" s="107" t="s">
        <v>67</v>
      </c>
      <c r="G71" s="108"/>
      <c r="H71" s="72"/>
      <c r="I71" s="78">
        <v>1478.3200000000002</v>
      </c>
      <c r="J71" s="106"/>
      <c r="K71" s="77">
        <f t="shared" si="15"/>
        <v>1.5487439911683294E-2</v>
      </c>
      <c r="L71" s="78">
        <v>246.57300000000001</v>
      </c>
      <c r="M71" s="106"/>
      <c r="N71" s="77">
        <f t="shared" si="16"/>
        <v>0.1667927106445154</v>
      </c>
      <c r="S71" s="33"/>
    </row>
    <row r="72" spans="2:19" x14ac:dyDescent="0.25">
      <c r="B72" s="32"/>
      <c r="F72" s="225" t="s">
        <v>24</v>
      </c>
      <c r="G72" s="237"/>
      <c r="H72" s="226"/>
      <c r="I72" s="103">
        <f>SUM(I68:I71)</f>
        <v>95452.831999999995</v>
      </c>
      <c r="J72" s="64"/>
      <c r="K72" s="87">
        <f t="shared" si="15"/>
        <v>1</v>
      </c>
      <c r="L72" s="103">
        <f>SUM(L68:L71)</f>
        <v>89895.803999999975</v>
      </c>
      <c r="M72" s="64"/>
      <c r="N72" s="87">
        <f t="shared" si="16"/>
        <v>0.94178247115811065</v>
      </c>
      <c r="S72" s="33"/>
    </row>
    <row r="73" spans="2:19" x14ac:dyDescent="0.25">
      <c r="B73" s="32"/>
      <c r="F73" s="40" t="s">
        <v>25</v>
      </c>
      <c r="G73" s="56"/>
      <c r="H73" s="56"/>
      <c r="I73" s="56"/>
      <c r="J73" s="56"/>
      <c r="K73" s="56"/>
      <c r="L73" s="56"/>
      <c r="M73" s="56"/>
      <c r="N73" s="56"/>
      <c r="S73" s="33"/>
    </row>
    <row r="74" spans="2:19" x14ac:dyDescent="0.25">
      <c r="B74" s="32"/>
      <c r="F74" s="43" t="s">
        <v>26</v>
      </c>
      <c r="I74" s="52"/>
      <c r="L74" s="52"/>
      <c r="S74" s="33"/>
    </row>
    <row r="75" spans="2:19" x14ac:dyDescent="0.25">
      <c r="B75" s="32"/>
      <c r="S75" s="33"/>
    </row>
    <row r="76" spans="2:19" x14ac:dyDescent="0.25">
      <c r="B76" s="32"/>
      <c r="S76" s="33"/>
    </row>
    <row r="77" spans="2:19" x14ac:dyDescent="0.25">
      <c r="B77" s="32"/>
      <c r="E77" s="264" t="s">
        <v>52</v>
      </c>
      <c r="F77" s="264"/>
      <c r="G77" s="264"/>
      <c r="H77" s="264"/>
      <c r="I77" s="264"/>
      <c r="J77" s="264"/>
      <c r="K77" s="264"/>
      <c r="L77" s="264"/>
      <c r="M77" s="264"/>
      <c r="N77" s="264"/>
      <c r="O77" s="264"/>
      <c r="P77" s="50"/>
      <c r="S77" s="33"/>
    </row>
    <row r="78" spans="2:19" ht="16.5" customHeight="1" x14ac:dyDescent="0.25">
      <c r="B78" s="32"/>
      <c r="F78" s="265" t="s">
        <v>50</v>
      </c>
      <c r="G78" s="265"/>
      <c r="H78" s="265"/>
      <c r="I78" s="265"/>
      <c r="J78" s="265"/>
      <c r="K78" s="265"/>
      <c r="L78" s="265"/>
      <c r="M78" s="265"/>
      <c r="N78" s="265"/>
      <c r="S78" s="33"/>
    </row>
    <row r="79" spans="2:19" x14ac:dyDescent="0.25">
      <c r="B79" s="32"/>
      <c r="F79" s="236" t="s">
        <v>29</v>
      </c>
      <c r="G79" s="236"/>
      <c r="H79" s="236"/>
      <c r="I79" s="109" t="s">
        <v>18</v>
      </c>
      <c r="J79" s="109"/>
      <c r="K79" s="109" t="s">
        <v>30</v>
      </c>
      <c r="L79" s="109" t="s">
        <v>31</v>
      </c>
      <c r="M79" s="109"/>
      <c r="N79" s="109" t="s">
        <v>32</v>
      </c>
      <c r="S79" s="33"/>
    </row>
    <row r="80" spans="2:19" x14ac:dyDescent="0.25">
      <c r="B80" s="32"/>
      <c r="F80" s="68" t="s">
        <v>53</v>
      </c>
      <c r="G80" s="68"/>
      <c r="H80" s="68"/>
      <c r="I80" s="78">
        <v>7558.13</v>
      </c>
      <c r="J80" s="106"/>
      <c r="K80" s="77">
        <v>9.4875059929804717E-2</v>
      </c>
      <c r="L80" s="78">
        <v>5130.701</v>
      </c>
      <c r="M80" s="78"/>
      <c r="N80" s="77">
        <f>+L80/I80</f>
        <v>0.67883206560352893</v>
      </c>
      <c r="O80" s="67"/>
      <c r="P80" s="67"/>
      <c r="S80" s="33"/>
    </row>
    <row r="81" spans="2:19" x14ac:dyDescent="0.25">
      <c r="B81" s="32"/>
      <c r="F81" s="68" t="s">
        <v>54</v>
      </c>
      <c r="G81" s="68"/>
      <c r="H81" s="68"/>
      <c r="I81" s="78">
        <v>72105.903999999995</v>
      </c>
      <c r="J81" s="106"/>
      <c r="K81" s="77">
        <v>0.90512494007019528</v>
      </c>
      <c r="L81" s="78">
        <v>71563.981</v>
      </c>
      <c r="M81" s="78"/>
      <c r="N81" s="77">
        <f t="shared" ref="N81:N82" si="17">+L81/I81</f>
        <v>0.99248434635810134</v>
      </c>
      <c r="O81" s="67"/>
      <c r="P81" s="67"/>
      <c r="S81" s="33"/>
    </row>
    <row r="82" spans="2:19" x14ac:dyDescent="0.25">
      <c r="B82" s="32"/>
      <c r="F82" s="225" t="s">
        <v>24</v>
      </c>
      <c r="G82" s="237"/>
      <c r="H82" s="226"/>
      <c r="I82" s="64">
        <f>SUM(I80:I81)</f>
        <v>79664.034</v>
      </c>
      <c r="J82" s="64"/>
      <c r="K82" s="87">
        <f>+K81+K80</f>
        <v>1</v>
      </c>
      <c r="L82" s="64">
        <f>SUM(L80:L81)</f>
        <v>76694.682000000001</v>
      </c>
      <c r="M82" s="65"/>
      <c r="N82" s="87">
        <f t="shared" si="17"/>
        <v>0.96272656742439133</v>
      </c>
      <c r="O82" s="67"/>
      <c r="P82" s="67"/>
      <c r="S82" s="33"/>
    </row>
    <row r="83" spans="2:19" x14ac:dyDescent="0.25">
      <c r="B83" s="32"/>
      <c r="F83" s="40" t="s">
        <v>25</v>
      </c>
      <c r="G83" s="56"/>
      <c r="H83" s="56"/>
      <c r="I83" s="56"/>
      <c r="J83" s="56"/>
      <c r="K83" s="56"/>
      <c r="L83" s="56"/>
      <c r="M83" s="56"/>
      <c r="N83" s="56"/>
      <c r="S83" s="33"/>
    </row>
    <row r="84" spans="2:19" x14ac:dyDescent="0.25">
      <c r="B84" s="32"/>
      <c r="F84" s="43" t="s">
        <v>26</v>
      </c>
      <c r="S84" s="33"/>
    </row>
    <row r="85" spans="2:19" x14ac:dyDescent="0.25">
      <c r="B85" s="57"/>
      <c r="C85" s="58"/>
      <c r="D85" s="58"/>
      <c r="E85" s="58"/>
      <c r="F85" s="58"/>
      <c r="G85" s="58"/>
      <c r="H85" s="58"/>
      <c r="I85" s="58"/>
      <c r="J85" s="58"/>
      <c r="K85" s="58"/>
      <c r="L85" s="58"/>
      <c r="M85" s="58"/>
      <c r="N85" s="58"/>
      <c r="O85" s="58"/>
      <c r="P85" s="58"/>
      <c r="Q85" s="58"/>
      <c r="R85" s="58"/>
      <c r="S85" s="59"/>
    </row>
  </sheetData>
  <mergeCells count="38">
    <mergeCell ref="F27:N27"/>
    <mergeCell ref="B2:S3"/>
    <mergeCell ref="C8:R8"/>
    <mergeCell ref="C10:R11"/>
    <mergeCell ref="E13:O13"/>
    <mergeCell ref="Q13:S15"/>
    <mergeCell ref="E14:O14"/>
    <mergeCell ref="E15:F16"/>
    <mergeCell ref="H15:K15"/>
    <mergeCell ref="L15:O15"/>
    <mergeCell ref="E17:F17"/>
    <mergeCell ref="E18:F18"/>
    <mergeCell ref="E19:F19"/>
    <mergeCell ref="E20:F20"/>
    <mergeCell ref="E26:O26"/>
    <mergeCell ref="F28:H28"/>
    <mergeCell ref="D38:Q38"/>
    <mergeCell ref="F39:N39"/>
    <mergeCell ref="D40:E41"/>
    <mergeCell ref="F40:H40"/>
    <mergeCell ref="I40:K40"/>
    <mergeCell ref="L40:N40"/>
    <mergeCell ref="O40:Q40"/>
    <mergeCell ref="F54:N54"/>
    <mergeCell ref="E65:O65"/>
    <mergeCell ref="F66:N66"/>
    <mergeCell ref="F67:H67"/>
    <mergeCell ref="D42:E42"/>
    <mergeCell ref="D43:E43"/>
    <mergeCell ref="D44:E44"/>
    <mergeCell ref="D45:E45"/>
    <mergeCell ref="C50:R51"/>
    <mergeCell ref="E53:O53"/>
    <mergeCell ref="F82:H82"/>
    <mergeCell ref="F72:H72"/>
    <mergeCell ref="E77:O77"/>
    <mergeCell ref="F78:N78"/>
    <mergeCell ref="F79:H7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DC4BD-CEC9-4C04-B70A-50F85E3030C4}">
  <dimension ref="A1:T85"/>
  <sheetViews>
    <sheetView zoomScale="85" zoomScaleNormal="85" workbookViewId="0">
      <selection activeCell="I18" sqref="I18"/>
    </sheetView>
  </sheetViews>
  <sheetFormatPr defaultColWidth="0" defaultRowHeight="12" x14ac:dyDescent="0.25"/>
  <cols>
    <col min="1" max="2" width="11.6640625" style="26" customWidth="1"/>
    <col min="3" max="3" width="19.33203125" style="26" customWidth="1"/>
    <col min="4" max="4" width="16.44140625" style="26" customWidth="1"/>
    <col min="5" max="5" width="11.6640625" style="26" customWidth="1"/>
    <col min="6" max="6" width="14" style="26" customWidth="1"/>
    <col min="7" max="7" width="12.5546875" style="26" hidden="1" customWidth="1"/>
    <col min="8" max="8" width="13.33203125" style="26" customWidth="1"/>
    <col min="9" max="9" width="11.6640625" style="26" customWidth="1"/>
    <col min="10" max="10" width="11.6640625" style="26" hidden="1" customWidth="1"/>
    <col min="11" max="12" width="11.6640625" style="26" customWidth="1"/>
    <col min="13" max="13" width="11.6640625" style="26" hidden="1" customWidth="1"/>
    <col min="14" max="14" width="12.88671875" style="26" customWidth="1"/>
    <col min="15" max="20" width="11.6640625" style="26" customWidth="1"/>
    <col min="21" max="16384" width="11.44140625" style="26" hidden="1"/>
  </cols>
  <sheetData>
    <row r="1" spans="2:19" ht="9" customHeight="1" x14ac:dyDescent="0.3">
      <c r="C1" s="27"/>
      <c r="D1" s="27"/>
    </row>
    <row r="2" spans="2:19" x14ac:dyDescent="0.25">
      <c r="B2" s="267" t="s">
        <v>60</v>
      </c>
      <c r="C2" s="267"/>
      <c r="D2" s="267"/>
      <c r="E2" s="267"/>
      <c r="F2" s="267"/>
      <c r="G2" s="267"/>
      <c r="H2" s="267"/>
      <c r="I2" s="267"/>
      <c r="J2" s="267"/>
      <c r="K2" s="267"/>
      <c r="L2" s="267"/>
      <c r="M2" s="267"/>
      <c r="N2" s="267"/>
      <c r="O2" s="267"/>
      <c r="P2" s="267"/>
      <c r="Q2" s="267"/>
      <c r="R2" s="267"/>
      <c r="S2" s="267"/>
    </row>
    <row r="3" spans="2:19" x14ac:dyDescent="0.25">
      <c r="B3" s="267"/>
      <c r="C3" s="267"/>
      <c r="D3" s="267"/>
      <c r="E3" s="267"/>
      <c r="F3" s="267"/>
      <c r="G3" s="267"/>
      <c r="H3" s="267"/>
      <c r="I3" s="267"/>
      <c r="J3" s="267"/>
      <c r="K3" s="267"/>
      <c r="L3" s="267"/>
      <c r="M3" s="267"/>
      <c r="N3" s="267"/>
      <c r="O3" s="267"/>
      <c r="P3" s="267"/>
      <c r="Q3" s="267"/>
      <c r="R3" s="267"/>
      <c r="S3" s="267"/>
    </row>
    <row r="4" spans="2:19" x14ac:dyDescent="0.25">
      <c r="B4" s="28"/>
      <c r="H4" s="28"/>
      <c r="O4" s="28"/>
      <c r="P4" s="28"/>
    </row>
    <row r="5" spans="2:19" x14ac:dyDescent="0.25">
      <c r="B5" s="28"/>
      <c r="H5" s="28"/>
      <c r="O5" s="28"/>
      <c r="P5" s="28"/>
    </row>
    <row r="7" spans="2:19" x14ac:dyDescent="0.25">
      <c r="B7" s="29"/>
      <c r="C7" s="30"/>
      <c r="D7" s="30"/>
      <c r="E7" s="30"/>
      <c r="F7" s="30"/>
      <c r="G7" s="30"/>
      <c r="H7" s="30"/>
      <c r="I7" s="30"/>
      <c r="J7" s="30"/>
      <c r="K7" s="30"/>
      <c r="L7" s="30"/>
      <c r="M7" s="30"/>
      <c r="N7" s="30"/>
      <c r="O7" s="30"/>
      <c r="P7" s="30"/>
      <c r="Q7" s="30"/>
      <c r="R7" s="30"/>
      <c r="S7" s="31"/>
    </row>
    <row r="8" spans="2:19" x14ac:dyDescent="0.25">
      <c r="B8" s="32"/>
      <c r="C8" s="252" t="s">
        <v>14</v>
      </c>
      <c r="D8" s="252"/>
      <c r="E8" s="252"/>
      <c r="F8" s="252"/>
      <c r="G8" s="252"/>
      <c r="H8" s="252"/>
      <c r="I8" s="252"/>
      <c r="J8" s="252"/>
      <c r="K8" s="252"/>
      <c r="L8" s="252"/>
      <c r="M8" s="252"/>
      <c r="N8" s="252"/>
      <c r="O8" s="252"/>
      <c r="P8" s="252"/>
      <c r="Q8" s="252"/>
      <c r="R8" s="252"/>
      <c r="S8" s="33"/>
    </row>
    <row r="9" spans="2:19" x14ac:dyDescent="0.25">
      <c r="B9" s="32"/>
      <c r="C9" s="34"/>
      <c r="D9" s="34"/>
      <c r="E9" s="34"/>
      <c r="F9" s="34"/>
      <c r="G9" s="34"/>
      <c r="H9" s="34"/>
      <c r="I9" s="34"/>
      <c r="J9" s="34"/>
      <c r="K9" s="34"/>
      <c r="L9" s="34"/>
      <c r="M9" s="34"/>
      <c r="N9" s="34"/>
      <c r="O9" s="34"/>
      <c r="P9" s="34"/>
      <c r="Q9" s="34"/>
      <c r="R9" s="34"/>
      <c r="S9" s="33"/>
    </row>
    <row r="10" spans="2:19" ht="19.5" customHeight="1" x14ac:dyDescent="0.25">
      <c r="B10" s="32"/>
      <c r="C10" s="249" t="s">
        <v>140</v>
      </c>
      <c r="D10" s="249"/>
      <c r="E10" s="249"/>
      <c r="F10" s="249"/>
      <c r="G10" s="249"/>
      <c r="H10" s="249"/>
      <c r="I10" s="249"/>
      <c r="J10" s="249"/>
      <c r="K10" s="249"/>
      <c r="L10" s="249"/>
      <c r="M10" s="249"/>
      <c r="N10" s="249"/>
      <c r="O10" s="249"/>
      <c r="P10" s="249"/>
      <c r="Q10" s="249"/>
      <c r="R10" s="249"/>
      <c r="S10" s="35"/>
    </row>
    <row r="11" spans="2:19" ht="19.5" customHeight="1" x14ac:dyDescent="0.25">
      <c r="B11" s="32"/>
      <c r="C11" s="249"/>
      <c r="D11" s="249"/>
      <c r="E11" s="249"/>
      <c r="F11" s="249"/>
      <c r="G11" s="249"/>
      <c r="H11" s="249"/>
      <c r="I11" s="249"/>
      <c r="J11" s="249"/>
      <c r="K11" s="249"/>
      <c r="L11" s="249"/>
      <c r="M11" s="249"/>
      <c r="N11" s="249"/>
      <c r="O11" s="249"/>
      <c r="P11" s="249"/>
      <c r="Q11" s="249"/>
      <c r="R11" s="249"/>
      <c r="S11" s="35"/>
    </row>
    <row r="12" spans="2:19" x14ac:dyDescent="0.25">
      <c r="B12" s="32"/>
      <c r="C12" s="111"/>
      <c r="D12" s="111"/>
      <c r="E12" s="111"/>
      <c r="O12" s="111"/>
      <c r="P12" s="111"/>
      <c r="Q12" s="111"/>
      <c r="R12" s="111"/>
      <c r="S12" s="35"/>
    </row>
    <row r="13" spans="2:19" ht="14.4" customHeight="1" x14ac:dyDescent="0.25">
      <c r="B13" s="32"/>
      <c r="C13" s="111"/>
      <c r="E13" s="268" t="s">
        <v>15</v>
      </c>
      <c r="F13" s="269"/>
      <c r="G13" s="269"/>
      <c r="H13" s="269"/>
      <c r="I13" s="269"/>
      <c r="J13" s="269"/>
      <c r="K13" s="269"/>
      <c r="L13" s="269"/>
      <c r="M13" s="269"/>
      <c r="N13" s="269"/>
      <c r="O13" s="269"/>
      <c r="P13" s="37"/>
      <c r="Q13" s="271" t="s">
        <v>55</v>
      </c>
      <c r="R13" s="271"/>
      <c r="S13" s="272"/>
    </row>
    <row r="14" spans="2:19" ht="16.5" customHeight="1" x14ac:dyDescent="0.25">
      <c r="B14" s="32"/>
      <c r="C14" s="111"/>
      <c r="E14" s="270" t="s">
        <v>16</v>
      </c>
      <c r="F14" s="270"/>
      <c r="G14" s="270"/>
      <c r="H14" s="270"/>
      <c r="I14" s="270"/>
      <c r="J14" s="270"/>
      <c r="K14" s="270"/>
      <c r="L14" s="270"/>
      <c r="M14" s="270"/>
      <c r="N14" s="270"/>
      <c r="O14" s="270"/>
      <c r="P14" s="38"/>
      <c r="Q14" s="271"/>
      <c r="R14" s="271"/>
      <c r="S14" s="272"/>
    </row>
    <row r="15" spans="2:19" ht="11.25" customHeight="1" x14ac:dyDescent="0.25">
      <c r="B15" s="32"/>
      <c r="E15" s="236" t="s">
        <v>17</v>
      </c>
      <c r="F15" s="236"/>
      <c r="G15" s="109"/>
      <c r="H15" s="236">
        <v>2020</v>
      </c>
      <c r="I15" s="236"/>
      <c r="J15" s="236"/>
      <c r="K15" s="236"/>
      <c r="L15" s="236">
        <v>2019</v>
      </c>
      <c r="M15" s="236"/>
      <c r="N15" s="236"/>
      <c r="O15" s="236"/>
      <c r="P15" s="61"/>
      <c r="Q15" s="271"/>
      <c r="R15" s="271"/>
      <c r="S15" s="272"/>
    </row>
    <row r="16" spans="2:19" ht="11.25" customHeight="1" x14ac:dyDescent="0.3">
      <c r="B16" s="32"/>
      <c r="E16" s="236"/>
      <c r="F16" s="236"/>
      <c r="G16" s="109"/>
      <c r="H16" s="109" t="s">
        <v>18</v>
      </c>
      <c r="I16" s="109" t="s">
        <v>19</v>
      </c>
      <c r="J16" s="109"/>
      <c r="K16" s="109" t="s">
        <v>20</v>
      </c>
      <c r="L16" s="109" t="s">
        <v>18</v>
      </c>
      <c r="M16" s="109"/>
      <c r="N16" s="109" t="s">
        <v>19</v>
      </c>
      <c r="O16" s="109" t="s">
        <v>20</v>
      </c>
      <c r="P16" s="214"/>
      <c r="R16" s="27"/>
      <c r="S16" s="33"/>
    </row>
    <row r="17" spans="2:19" ht="12" customHeight="1" x14ac:dyDescent="0.3">
      <c r="B17" s="32"/>
      <c r="D17" s="67"/>
      <c r="E17" s="228" t="s">
        <v>23</v>
      </c>
      <c r="F17" s="229"/>
      <c r="G17" s="68"/>
      <c r="H17" s="69">
        <v>7136.7439999999997</v>
      </c>
      <c r="I17" s="69">
        <v>7035.357</v>
      </c>
      <c r="J17" s="69"/>
      <c r="K17" s="70">
        <v>0.98579366164738436</v>
      </c>
      <c r="L17" s="69">
        <v>386.86399999999998</v>
      </c>
      <c r="M17" s="69"/>
      <c r="N17" s="69">
        <v>0</v>
      </c>
      <c r="O17" s="70">
        <f>+N17/L17</f>
        <v>0</v>
      </c>
      <c r="P17" s="215"/>
      <c r="Q17" s="67"/>
      <c r="R17" s="71">
        <f>(K17-O17)*100</f>
        <v>98.579366164738431</v>
      </c>
      <c r="S17" s="33"/>
    </row>
    <row r="18" spans="2:19" ht="12" customHeight="1" x14ac:dyDescent="0.3">
      <c r="B18" s="32"/>
      <c r="C18" s="93"/>
      <c r="D18" s="67"/>
      <c r="E18" s="228" t="s">
        <v>21</v>
      </c>
      <c r="F18" s="229"/>
      <c r="G18" s="68"/>
      <c r="H18" s="69">
        <v>82288.960999999996</v>
      </c>
      <c r="I18" s="69">
        <v>71308.675000000003</v>
      </c>
      <c r="J18" s="69"/>
      <c r="K18" s="70">
        <v>0.86656428922465079</v>
      </c>
      <c r="L18" s="69">
        <v>132907.13800000001</v>
      </c>
      <c r="M18" s="69"/>
      <c r="N18" s="69">
        <v>103713.75</v>
      </c>
      <c r="O18" s="70">
        <f t="shared" ref="O18:O20" si="0">+N18/L18</f>
        <v>0.78034747840255203</v>
      </c>
      <c r="P18" s="215"/>
      <c r="Q18" s="67"/>
      <c r="R18" s="71">
        <f>(K18-O18)*100</f>
        <v>8.6216810822098751</v>
      </c>
      <c r="S18" s="33"/>
    </row>
    <row r="19" spans="2:19" ht="12" customHeight="1" x14ac:dyDescent="0.3">
      <c r="B19" s="32"/>
      <c r="D19" s="67"/>
      <c r="E19" s="228" t="s">
        <v>22</v>
      </c>
      <c r="F19" s="229"/>
      <c r="G19" s="72"/>
      <c r="H19" s="69">
        <v>15645.683000000001</v>
      </c>
      <c r="I19" s="69">
        <v>9626.6710000000003</v>
      </c>
      <c r="J19" s="69"/>
      <c r="K19" s="70">
        <v>0.61529247396869791</v>
      </c>
      <c r="L19" s="69">
        <v>12247.759</v>
      </c>
      <c r="M19" s="69"/>
      <c r="N19" s="69">
        <v>7710.5439999999999</v>
      </c>
      <c r="O19" s="70">
        <f t="shared" si="0"/>
        <v>0.62954733188332657</v>
      </c>
      <c r="P19" s="215"/>
      <c r="Q19" s="67"/>
      <c r="R19" s="71">
        <f t="shared" ref="R19:R20" si="1">(K19-O19)*100</f>
        <v>-1.425485791462866</v>
      </c>
      <c r="S19" s="33"/>
    </row>
    <row r="20" spans="2:19" ht="12" customHeight="1" x14ac:dyDescent="0.3">
      <c r="B20" s="32"/>
      <c r="D20" s="67"/>
      <c r="E20" s="262" t="s">
        <v>24</v>
      </c>
      <c r="F20" s="263"/>
      <c r="G20" s="110"/>
      <c r="H20" s="64">
        <f>SUM(H17:H19)</f>
        <v>105071.38800000001</v>
      </c>
      <c r="I20" s="64">
        <f>SUM(I17:I19)</f>
        <v>87970.703000000009</v>
      </c>
      <c r="J20" s="65"/>
      <c r="K20" s="66">
        <f t="shared" ref="K20" si="2">+I20/H20</f>
        <v>0.83724698678197729</v>
      </c>
      <c r="L20" s="64">
        <f>SUM(L17:L19)</f>
        <v>145541.761</v>
      </c>
      <c r="M20" s="64">
        <v>0</v>
      </c>
      <c r="N20" s="64">
        <f>SUM(N17:N19)</f>
        <v>111424.29399999999</v>
      </c>
      <c r="O20" s="66">
        <f t="shared" si="0"/>
        <v>0.76558297243634421</v>
      </c>
      <c r="P20" s="216"/>
      <c r="Q20" s="73"/>
      <c r="R20" s="71">
        <f t="shared" si="1"/>
        <v>7.1664014345633076</v>
      </c>
      <c r="S20" s="33"/>
    </row>
    <row r="21" spans="2:19" ht="12" customHeight="1" x14ac:dyDescent="0.3">
      <c r="B21" s="32"/>
      <c r="E21" s="40" t="s">
        <v>25</v>
      </c>
      <c r="F21" s="41"/>
      <c r="G21" s="41"/>
      <c r="H21" s="41"/>
      <c r="I21" s="41"/>
      <c r="J21" s="41"/>
      <c r="K21" s="41"/>
      <c r="L21" s="41"/>
      <c r="M21" s="41"/>
      <c r="N21" s="41"/>
      <c r="O21" s="41"/>
      <c r="P21" s="62"/>
      <c r="Q21" s="42"/>
      <c r="R21" s="27"/>
      <c r="S21" s="33"/>
    </row>
    <row r="22" spans="2:19" ht="12" customHeight="1" x14ac:dyDescent="0.3">
      <c r="B22" s="32"/>
      <c r="E22" s="43" t="s">
        <v>26</v>
      </c>
      <c r="F22" s="44"/>
      <c r="G22" s="44"/>
      <c r="H22" s="44"/>
      <c r="I22" s="45"/>
      <c r="J22" s="44"/>
      <c r="K22" s="44"/>
      <c r="L22" s="44"/>
      <c r="M22" s="44"/>
      <c r="N22" s="44"/>
      <c r="O22" s="44"/>
      <c r="P22" s="46"/>
      <c r="Q22" s="42"/>
      <c r="R22" s="27"/>
      <c r="S22" s="33"/>
    </row>
    <row r="23" spans="2:19" x14ac:dyDescent="0.25">
      <c r="B23" s="32"/>
      <c r="C23" s="47"/>
      <c r="D23" s="47"/>
      <c r="E23" s="48"/>
      <c r="F23" s="47"/>
      <c r="G23" s="47"/>
      <c r="H23" s="47"/>
      <c r="I23" s="47"/>
      <c r="J23" s="47"/>
      <c r="K23" s="49"/>
      <c r="L23" s="47"/>
      <c r="M23" s="47"/>
      <c r="N23" s="47"/>
      <c r="O23" s="47"/>
      <c r="P23" s="47"/>
      <c r="Q23" s="47"/>
      <c r="R23" s="47"/>
      <c r="S23" s="33"/>
    </row>
    <row r="24" spans="2:19" x14ac:dyDescent="0.25">
      <c r="B24" s="32"/>
      <c r="S24" s="33"/>
    </row>
    <row r="25" spans="2:19" x14ac:dyDescent="0.25">
      <c r="B25" s="32"/>
      <c r="S25" s="33"/>
    </row>
    <row r="26" spans="2:19" x14ac:dyDescent="0.25">
      <c r="B26" s="32"/>
      <c r="E26" s="264" t="s">
        <v>27</v>
      </c>
      <c r="F26" s="264"/>
      <c r="G26" s="264"/>
      <c r="H26" s="264"/>
      <c r="I26" s="264"/>
      <c r="J26" s="264"/>
      <c r="K26" s="264"/>
      <c r="L26" s="264"/>
      <c r="M26" s="264"/>
      <c r="N26" s="264"/>
      <c r="O26" s="264"/>
      <c r="P26" s="50"/>
      <c r="S26" s="33"/>
    </row>
    <row r="27" spans="2:19" ht="16.5" customHeight="1" x14ac:dyDescent="0.25">
      <c r="B27" s="32"/>
      <c r="F27" s="265" t="s">
        <v>28</v>
      </c>
      <c r="G27" s="265"/>
      <c r="H27" s="265"/>
      <c r="I27" s="265"/>
      <c r="J27" s="265"/>
      <c r="K27" s="265"/>
      <c r="L27" s="265"/>
      <c r="M27" s="265"/>
      <c r="N27" s="265"/>
      <c r="S27" s="33"/>
    </row>
    <row r="28" spans="2:19" x14ac:dyDescent="0.25">
      <c r="B28" s="32"/>
      <c r="F28" s="266" t="s">
        <v>29</v>
      </c>
      <c r="G28" s="266"/>
      <c r="H28" s="266"/>
      <c r="I28" s="109" t="s">
        <v>18</v>
      </c>
      <c r="J28" s="109"/>
      <c r="K28" s="109" t="s">
        <v>30</v>
      </c>
      <c r="L28" s="109" t="s">
        <v>31</v>
      </c>
      <c r="M28" s="109"/>
      <c r="N28" s="109" t="s">
        <v>32</v>
      </c>
      <c r="S28" s="33"/>
    </row>
    <row r="29" spans="2:19" x14ac:dyDescent="0.25">
      <c r="B29" s="32"/>
      <c r="F29" s="74" t="s">
        <v>33</v>
      </c>
      <c r="G29" s="75"/>
      <c r="H29" s="72"/>
      <c r="I29" s="76">
        <v>103858.822</v>
      </c>
      <c r="J29" s="76"/>
      <c r="K29" s="77">
        <v>0.9884595985350455</v>
      </c>
      <c r="L29" s="78">
        <v>87213.785000000003</v>
      </c>
      <c r="M29" s="78"/>
      <c r="N29" s="79">
        <f>+L29/I29</f>
        <v>0.83973400930736541</v>
      </c>
      <c r="O29" s="67"/>
      <c r="P29" s="67"/>
      <c r="Q29" s="67"/>
      <c r="S29" s="33"/>
    </row>
    <row r="30" spans="2:19" x14ac:dyDescent="0.25">
      <c r="B30" s="32"/>
      <c r="F30" s="74" t="s">
        <v>34</v>
      </c>
      <c r="G30" s="75"/>
      <c r="H30" s="72"/>
      <c r="I30" s="76">
        <v>1212.566</v>
      </c>
      <c r="J30" s="78"/>
      <c r="K30" s="77">
        <v>1.1540401464954475E-2</v>
      </c>
      <c r="L30" s="78">
        <v>756.91700000000003</v>
      </c>
      <c r="M30" s="78"/>
      <c r="N30" s="79">
        <f t="shared" ref="N30:N32" si="3">+L30/I30</f>
        <v>0.62422746473181667</v>
      </c>
      <c r="O30" s="67"/>
      <c r="P30" s="67"/>
      <c r="Q30" s="67"/>
      <c r="S30" s="33"/>
    </row>
    <row r="31" spans="2:19" x14ac:dyDescent="0.25">
      <c r="B31" s="32"/>
      <c r="F31" s="80" t="s">
        <v>35</v>
      </c>
      <c r="G31" s="81"/>
      <c r="H31" s="82"/>
      <c r="I31" s="76">
        <v>0</v>
      </c>
      <c r="J31" s="78"/>
      <c r="K31" s="77">
        <v>0</v>
      </c>
      <c r="L31" s="78">
        <v>0</v>
      </c>
      <c r="M31" s="78"/>
      <c r="N31" s="79" t="e">
        <f t="shared" si="3"/>
        <v>#DIV/0!</v>
      </c>
      <c r="O31" s="67"/>
      <c r="P31" s="67"/>
      <c r="Q31" s="67"/>
      <c r="S31" s="33"/>
    </row>
    <row r="32" spans="2:19" x14ac:dyDescent="0.25">
      <c r="B32" s="32"/>
      <c r="F32" s="83" t="s">
        <v>24</v>
      </c>
      <c r="G32" s="84"/>
      <c r="H32" s="85"/>
      <c r="I32" s="86">
        <f>SUM(I29:I31)</f>
        <v>105071.38800000001</v>
      </c>
      <c r="J32" s="86"/>
      <c r="K32" s="87">
        <f>SUM(K29:K31)</f>
        <v>1</v>
      </c>
      <c r="L32" s="86">
        <f>SUM(L29:L31)</f>
        <v>87970.702000000005</v>
      </c>
      <c r="M32" s="65"/>
      <c r="N32" s="88">
        <f t="shared" si="3"/>
        <v>0.83724697726463837</v>
      </c>
      <c r="O32" s="67"/>
      <c r="P32" s="67"/>
      <c r="Q32" s="67"/>
      <c r="S32" s="33"/>
    </row>
    <row r="33" spans="2:19" ht="12" customHeight="1" x14ac:dyDescent="0.25">
      <c r="B33" s="32"/>
      <c r="F33" s="89" t="s">
        <v>56</v>
      </c>
      <c r="G33" s="89"/>
      <c r="H33" s="89"/>
      <c r="I33" s="90"/>
      <c r="J33" s="90"/>
      <c r="K33" s="91"/>
      <c r="L33" s="92"/>
      <c r="M33" s="92"/>
      <c r="N33" s="91"/>
      <c r="O33" s="67"/>
      <c r="P33" s="67"/>
      <c r="Q33" s="67"/>
      <c r="S33" s="33"/>
    </row>
    <row r="34" spans="2:19" ht="12" customHeight="1" x14ac:dyDescent="0.25">
      <c r="B34" s="32"/>
      <c r="F34" s="40" t="s">
        <v>25</v>
      </c>
      <c r="G34" s="51"/>
      <c r="H34" s="51"/>
      <c r="I34" s="51"/>
      <c r="J34" s="51"/>
      <c r="K34" s="51"/>
      <c r="L34" s="51"/>
      <c r="M34" s="51"/>
      <c r="N34" s="51"/>
      <c r="S34" s="33"/>
    </row>
    <row r="35" spans="2:19" ht="12" customHeight="1" x14ac:dyDescent="0.25">
      <c r="B35" s="32"/>
      <c r="F35" s="43" t="s">
        <v>26</v>
      </c>
      <c r="I35" s="52"/>
      <c r="J35" s="52"/>
      <c r="K35" s="53"/>
      <c r="L35" s="52"/>
      <c r="M35" s="52"/>
      <c r="N35" s="53"/>
      <c r="S35" s="33"/>
    </row>
    <row r="36" spans="2:19" ht="12" customHeight="1" x14ac:dyDescent="0.25">
      <c r="B36" s="32"/>
      <c r="S36" s="33"/>
    </row>
    <row r="37" spans="2:19" x14ac:dyDescent="0.25">
      <c r="B37" s="32"/>
      <c r="S37" s="33"/>
    </row>
    <row r="38" spans="2:19" ht="14.4" customHeight="1" x14ac:dyDescent="0.25">
      <c r="B38" s="32"/>
      <c r="D38" s="264" t="s">
        <v>36</v>
      </c>
      <c r="E38" s="264"/>
      <c r="F38" s="264"/>
      <c r="G38" s="264"/>
      <c r="H38" s="264"/>
      <c r="I38" s="264"/>
      <c r="J38" s="264"/>
      <c r="K38" s="264"/>
      <c r="L38" s="264"/>
      <c r="M38" s="264"/>
      <c r="N38" s="264"/>
      <c r="O38" s="264"/>
      <c r="P38" s="264"/>
      <c r="Q38" s="264"/>
      <c r="S38" s="33"/>
    </row>
    <row r="39" spans="2:19" ht="16.5" customHeight="1" x14ac:dyDescent="0.25">
      <c r="B39" s="32"/>
      <c r="F39" s="265" t="s">
        <v>37</v>
      </c>
      <c r="G39" s="265"/>
      <c r="H39" s="265"/>
      <c r="I39" s="265"/>
      <c r="J39" s="265"/>
      <c r="K39" s="265"/>
      <c r="L39" s="265"/>
      <c r="M39" s="265"/>
      <c r="N39" s="265"/>
      <c r="S39" s="33"/>
    </row>
    <row r="40" spans="2:19" ht="14.4" customHeight="1" x14ac:dyDescent="0.25">
      <c r="B40" s="32"/>
      <c r="D40" s="256" t="s">
        <v>29</v>
      </c>
      <c r="E40" s="257"/>
      <c r="F40" s="236" t="s">
        <v>33</v>
      </c>
      <c r="G40" s="236"/>
      <c r="H40" s="236"/>
      <c r="I40" s="236" t="s">
        <v>34</v>
      </c>
      <c r="J40" s="236"/>
      <c r="K40" s="236"/>
      <c r="L40" s="236" t="s">
        <v>35</v>
      </c>
      <c r="M40" s="236"/>
      <c r="N40" s="236"/>
      <c r="O40" s="236" t="s">
        <v>24</v>
      </c>
      <c r="P40" s="236"/>
      <c r="Q40" s="236"/>
      <c r="S40" s="33"/>
    </row>
    <row r="41" spans="2:19" x14ac:dyDescent="0.25">
      <c r="B41" s="32"/>
      <c r="D41" s="258"/>
      <c r="E41" s="259"/>
      <c r="F41" s="109" t="s">
        <v>18</v>
      </c>
      <c r="G41" s="109" t="s">
        <v>31</v>
      </c>
      <c r="H41" s="109" t="s">
        <v>32</v>
      </c>
      <c r="I41" s="109" t="s">
        <v>18</v>
      </c>
      <c r="J41" s="109" t="s">
        <v>31</v>
      </c>
      <c r="K41" s="109" t="s">
        <v>32</v>
      </c>
      <c r="L41" s="109" t="s">
        <v>18</v>
      </c>
      <c r="M41" s="109" t="s">
        <v>31</v>
      </c>
      <c r="N41" s="109" t="s">
        <v>32</v>
      </c>
      <c r="O41" s="109" t="s">
        <v>24</v>
      </c>
      <c r="P41" s="109" t="s">
        <v>31</v>
      </c>
      <c r="Q41" s="109" t="s">
        <v>20</v>
      </c>
      <c r="S41" s="33"/>
    </row>
    <row r="42" spans="2:19" x14ac:dyDescent="0.25">
      <c r="B42" s="32"/>
      <c r="D42" s="228" t="s">
        <v>23</v>
      </c>
      <c r="E42" s="229"/>
      <c r="F42" s="78">
        <v>7136.7439999999997</v>
      </c>
      <c r="G42" s="78">
        <v>7035.357</v>
      </c>
      <c r="H42" s="94">
        <v>0.98579366164738436</v>
      </c>
      <c r="I42" s="78">
        <v>0</v>
      </c>
      <c r="J42" s="78">
        <v>0</v>
      </c>
      <c r="K42" s="94" t="s">
        <v>64</v>
      </c>
      <c r="L42" s="78">
        <v>0</v>
      </c>
      <c r="M42" s="78">
        <v>0</v>
      </c>
      <c r="N42" s="94" t="s">
        <v>64</v>
      </c>
      <c r="O42" s="78">
        <f>+F42+I42+L42</f>
        <v>7136.7439999999997</v>
      </c>
      <c r="P42" s="78">
        <f t="shared" ref="P42:P44" si="4">+G42+J42+M42</f>
        <v>7035.357</v>
      </c>
      <c r="Q42" s="94">
        <f>+P42/O42</f>
        <v>0.98579366164738436</v>
      </c>
      <c r="S42" s="33"/>
    </row>
    <row r="43" spans="2:19" x14ac:dyDescent="0.25">
      <c r="B43" s="32"/>
      <c r="D43" s="228" t="s">
        <v>21</v>
      </c>
      <c r="E43" s="229"/>
      <c r="F43" s="78">
        <v>82158.561000000002</v>
      </c>
      <c r="G43" s="78">
        <v>71244.675000000003</v>
      </c>
      <c r="H43" s="94">
        <v>0.86716069674102503</v>
      </c>
      <c r="I43" s="78">
        <v>130.4</v>
      </c>
      <c r="J43" s="78">
        <v>64</v>
      </c>
      <c r="K43" s="94">
        <v>0.49079754601226994</v>
      </c>
      <c r="L43" s="78">
        <v>0</v>
      </c>
      <c r="M43" s="78">
        <v>0</v>
      </c>
      <c r="N43" s="94" t="s">
        <v>64</v>
      </c>
      <c r="O43" s="78">
        <f t="shared" ref="O43:O44" si="5">+F43+I43+L43</f>
        <v>82288.960999999996</v>
      </c>
      <c r="P43" s="78">
        <f t="shared" si="4"/>
        <v>71308.675000000003</v>
      </c>
      <c r="Q43" s="94">
        <f t="shared" ref="Q43:Q45" si="6">+P43/O43</f>
        <v>0.86656428922465079</v>
      </c>
      <c r="S43" s="33"/>
    </row>
    <row r="44" spans="2:19" x14ac:dyDescent="0.25">
      <c r="B44" s="32"/>
      <c r="D44" s="228" t="s">
        <v>22</v>
      </c>
      <c r="E44" s="229"/>
      <c r="F44" s="78">
        <v>14563.517</v>
      </c>
      <c r="G44" s="78">
        <v>8933.7530000000006</v>
      </c>
      <c r="H44" s="94">
        <v>0.61343376054012233</v>
      </c>
      <c r="I44" s="78">
        <v>1082.1659999999999</v>
      </c>
      <c r="J44" s="78">
        <v>692.91700000000003</v>
      </c>
      <c r="K44" s="94">
        <v>0.64030564626868713</v>
      </c>
      <c r="L44" s="78">
        <v>0</v>
      </c>
      <c r="M44" s="78">
        <v>0</v>
      </c>
      <c r="N44" s="94" t="e">
        <v>#DIV/0!</v>
      </c>
      <c r="O44" s="78">
        <f t="shared" si="5"/>
        <v>15645.682999999999</v>
      </c>
      <c r="P44" s="78">
        <f t="shared" si="4"/>
        <v>9626.67</v>
      </c>
      <c r="Q44" s="94">
        <f t="shared" si="6"/>
        <v>0.6152924100533036</v>
      </c>
      <c r="S44" s="33"/>
    </row>
    <row r="45" spans="2:19" x14ac:dyDescent="0.25">
      <c r="B45" s="32"/>
      <c r="D45" s="225" t="s">
        <v>24</v>
      </c>
      <c r="E45" s="226"/>
      <c r="F45" s="86">
        <f t="shared" ref="F45:G45" si="7">SUM(F42:F44)</f>
        <v>103858.82200000001</v>
      </c>
      <c r="G45" s="86">
        <f t="shared" si="7"/>
        <v>87213.785000000003</v>
      </c>
      <c r="H45" s="95">
        <f t="shared" ref="H45" si="8">+G45/F45</f>
        <v>0.8397340093073653</v>
      </c>
      <c r="I45" s="86">
        <f t="shared" ref="I45:J45" si="9">SUM(I42:I44)</f>
        <v>1212.566</v>
      </c>
      <c r="J45" s="86">
        <f t="shared" si="9"/>
        <v>756.91700000000003</v>
      </c>
      <c r="K45" s="95">
        <f t="shared" ref="K45" si="10">+J45/I45</f>
        <v>0.62422746473181667</v>
      </c>
      <c r="L45" s="86">
        <f t="shared" ref="L45:M45" si="11">SUM(L42:L44)</f>
        <v>0</v>
      </c>
      <c r="M45" s="86">
        <f t="shared" si="11"/>
        <v>0</v>
      </c>
      <c r="N45" s="95" t="e">
        <f t="shared" ref="N45" si="12">+M45/L45</f>
        <v>#DIV/0!</v>
      </c>
      <c r="O45" s="86">
        <f t="shared" ref="O45:P45" si="13">SUM(O42:O44)</f>
        <v>105071.38800000001</v>
      </c>
      <c r="P45" s="86">
        <f t="shared" si="13"/>
        <v>87970.702000000005</v>
      </c>
      <c r="Q45" s="95">
        <f t="shared" si="6"/>
        <v>0.83724697726463837</v>
      </c>
      <c r="S45" s="33"/>
    </row>
    <row r="46" spans="2:19" ht="12" customHeight="1" x14ac:dyDescent="0.25">
      <c r="B46" s="32"/>
      <c r="D46" s="89" t="s">
        <v>56</v>
      </c>
      <c r="E46" s="41"/>
      <c r="F46" s="41"/>
      <c r="G46" s="41"/>
      <c r="H46" s="41"/>
      <c r="I46" s="41"/>
      <c r="J46" s="41"/>
      <c r="K46" s="41"/>
      <c r="L46" s="41"/>
      <c r="M46" s="41"/>
      <c r="N46" s="41"/>
      <c r="O46" s="41"/>
      <c r="P46" s="41"/>
      <c r="Q46" s="41"/>
      <c r="S46" s="33"/>
    </row>
    <row r="47" spans="2:19" ht="12" customHeight="1" x14ac:dyDescent="0.25">
      <c r="B47" s="32"/>
      <c r="D47" s="40" t="s">
        <v>25</v>
      </c>
      <c r="E47" s="67"/>
      <c r="F47" s="67"/>
      <c r="G47" s="67"/>
      <c r="H47" s="96"/>
      <c r="I47" s="67"/>
      <c r="J47" s="67"/>
      <c r="K47" s="67"/>
      <c r="L47" s="67"/>
      <c r="M47" s="67"/>
      <c r="N47" s="67"/>
      <c r="O47" s="67"/>
      <c r="P47" s="67"/>
      <c r="Q47" s="67"/>
      <c r="S47" s="33"/>
    </row>
    <row r="48" spans="2:19" ht="12" customHeight="1" x14ac:dyDescent="0.25">
      <c r="B48" s="32"/>
      <c r="D48" s="43" t="s">
        <v>26</v>
      </c>
      <c r="S48" s="33"/>
    </row>
    <row r="49" spans="2:19" x14ac:dyDescent="0.25">
      <c r="B49" s="32"/>
      <c r="S49" s="33"/>
    </row>
    <row r="50" spans="2:19" ht="18.75" customHeight="1" x14ac:dyDescent="0.25">
      <c r="B50" s="32"/>
      <c r="C50" s="260" t="s">
        <v>141</v>
      </c>
      <c r="D50" s="260"/>
      <c r="E50" s="260"/>
      <c r="F50" s="260"/>
      <c r="G50" s="260"/>
      <c r="H50" s="260"/>
      <c r="I50" s="260"/>
      <c r="J50" s="260"/>
      <c r="K50" s="260"/>
      <c r="L50" s="260"/>
      <c r="M50" s="260"/>
      <c r="N50" s="260"/>
      <c r="O50" s="260"/>
      <c r="P50" s="260"/>
      <c r="Q50" s="260"/>
      <c r="R50" s="260"/>
      <c r="S50" s="33"/>
    </row>
    <row r="51" spans="2:19" ht="13.5" customHeight="1" x14ac:dyDescent="0.25">
      <c r="B51" s="32"/>
      <c r="C51" s="260"/>
      <c r="D51" s="260"/>
      <c r="E51" s="260"/>
      <c r="F51" s="260"/>
      <c r="G51" s="260"/>
      <c r="H51" s="260"/>
      <c r="I51" s="260"/>
      <c r="J51" s="260"/>
      <c r="K51" s="260"/>
      <c r="L51" s="260"/>
      <c r="M51" s="260"/>
      <c r="N51" s="260"/>
      <c r="O51" s="260"/>
      <c r="P51" s="260"/>
      <c r="Q51" s="260"/>
      <c r="R51" s="260"/>
      <c r="S51" s="33"/>
    </row>
    <row r="52" spans="2:19" x14ac:dyDescent="0.25">
      <c r="B52" s="32"/>
      <c r="S52" s="33"/>
    </row>
    <row r="53" spans="2:19" x14ac:dyDescent="0.25">
      <c r="B53" s="32"/>
      <c r="E53" s="261" t="s">
        <v>38</v>
      </c>
      <c r="F53" s="261"/>
      <c r="G53" s="261"/>
      <c r="H53" s="261"/>
      <c r="I53" s="261"/>
      <c r="J53" s="261"/>
      <c r="K53" s="261"/>
      <c r="L53" s="261"/>
      <c r="M53" s="261"/>
      <c r="N53" s="261"/>
      <c r="O53" s="261"/>
      <c r="P53" s="54"/>
      <c r="S53" s="33"/>
    </row>
    <row r="54" spans="2:19" ht="16.5" customHeight="1" x14ac:dyDescent="0.25">
      <c r="B54" s="32"/>
      <c r="E54" s="39"/>
      <c r="F54" s="255" t="s">
        <v>39</v>
      </c>
      <c r="G54" s="255"/>
      <c r="H54" s="255"/>
      <c r="I54" s="255"/>
      <c r="J54" s="255"/>
      <c r="K54" s="255"/>
      <c r="L54" s="255"/>
      <c r="M54" s="255"/>
      <c r="N54" s="255"/>
      <c r="O54" s="39"/>
      <c r="S54" s="33"/>
    </row>
    <row r="55" spans="2:19" x14ac:dyDescent="0.25">
      <c r="B55" s="32"/>
      <c r="F55" s="97" t="s">
        <v>40</v>
      </c>
      <c r="G55" s="97"/>
      <c r="H55" s="97" t="s">
        <v>41</v>
      </c>
      <c r="I55" s="97" t="s">
        <v>19</v>
      </c>
      <c r="J55" s="97"/>
      <c r="K55" s="97" t="s">
        <v>42</v>
      </c>
      <c r="L55" s="97" t="s">
        <v>43</v>
      </c>
      <c r="M55" s="97"/>
      <c r="N55" s="97" t="s">
        <v>44</v>
      </c>
      <c r="S55" s="33"/>
    </row>
    <row r="56" spans="2:19" x14ac:dyDescent="0.25">
      <c r="B56" s="32"/>
      <c r="F56" s="98" t="s">
        <v>45</v>
      </c>
      <c r="G56" s="98"/>
      <c r="H56" s="99">
        <v>1643.6370000000002</v>
      </c>
      <c r="I56" s="99">
        <v>0</v>
      </c>
      <c r="J56" s="99"/>
      <c r="K56" s="100">
        <v>0</v>
      </c>
      <c r="L56" s="101">
        <v>18</v>
      </c>
      <c r="M56" s="101"/>
      <c r="N56" s="100">
        <f>+L56/L$60</f>
        <v>0.19148936170212766</v>
      </c>
      <c r="Q56" s="55"/>
      <c r="S56" s="33"/>
    </row>
    <row r="57" spans="2:19" x14ac:dyDescent="0.25">
      <c r="B57" s="32"/>
      <c r="F57" s="98" t="s">
        <v>46</v>
      </c>
      <c r="G57" s="98"/>
      <c r="H57" s="99">
        <v>4841.7250000000004</v>
      </c>
      <c r="I57" s="99">
        <v>1677.7710000000002</v>
      </c>
      <c r="J57" s="99"/>
      <c r="K57" s="100">
        <v>0.28614024431835683</v>
      </c>
      <c r="L57" s="101">
        <v>10</v>
      </c>
      <c r="M57" s="101"/>
      <c r="N57" s="100">
        <f t="shared" ref="N57:N60" si="14">+L57/L$60</f>
        <v>0.10638297872340426</v>
      </c>
      <c r="S57" s="33"/>
    </row>
    <row r="58" spans="2:19" x14ac:dyDescent="0.25">
      <c r="B58" s="32"/>
      <c r="F58" s="98" t="s">
        <v>47</v>
      </c>
      <c r="G58" s="98"/>
      <c r="H58" s="99">
        <v>97003.87</v>
      </c>
      <c r="I58" s="99">
        <v>84710.772999999957</v>
      </c>
      <c r="J58" s="99"/>
      <c r="K58" s="100">
        <v>0.85675351983816861</v>
      </c>
      <c r="L58" s="101">
        <v>38</v>
      </c>
      <c r="M58" s="101"/>
      <c r="N58" s="100">
        <f t="shared" si="14"/>
        <v>0.40425531914893614</v>
      </c>
      <c r="S58" s="33"/>
    </row>
    <row r="59" spans="2:19" x14ac:dyDescent="0.25">
      <c r="B59" s="32"/>
      <c r="F59" s="98" t="s">
        <v>48</v>
      </c>
      <c r="G59" s="98"/>
      <c r="H59" s="99">
        <v>1582.1560000000002</v>
      </c>
      <c r="I59" s="99">
        <v>1582.1560000000002</v>
      </c>
      <c r="J59" s="99"/>
      <c r="K59" s="100">
        <v>1</v>
      </c>
      <c r="L59" s="101">
        <v>28</v>
      </c>
      <c r="M59" s="101"/>
      <c r="N59" s="100">
        <f t="shared" si="14"/>
        <v>0.2978723404255319</v>
      </c>
      <c r="S59" s="33"/>
    </row>
    <row r="60" spans="2:19" x14ac:dyDescent="0.25">
      <c r="B60" s="32"/>
      <c r="F60" s="102" t="s">
        <v>24</v>
      </c>
      <c r="G60" s="102"/>
      <c r="H60" s="103">
        <v>105071.38799999999</v>
      </c>
      <c r="I60" s="103">
        <v>87970.699999999968</v>
      </c>
      <c r="J60" s="103"/>
      <c r="K60" s="104">
        <v>0.67465995954291458</v>
      </c>
      <c r="L60" s="103">
        <v>94</v>
      </c>
      <c r="M60" s="105"/>
      <c r="N60" s="104">
        <f t="shared" si="14"/>
        <v>1</v>
      </c>
      <c r="S60" s="33"/>
    </row>
    <row r="61" spans="2:19" x14ac:dyDescent="0.25">
      <c r="B61" s="32"/>
      <c r="F61" s="40" t="s">
        <v>25</v>
      </c>
      <c r="G61" s="56"/>
      <c r="H61" s="56"/>
      <c r="I61" s="56"/>
      <c r="J61" s="56"/>
      <c r="K61" s="56"/>
      <c r="L61" s="56"/>
      <c r="M61" s="56"/>
      <c r="N61" s="56"/>
      <c r="S61" s="33"/>
    </row>
    <row r="62" spans="2:19" x14ac:dyDescent="0.25">
      <c r="B62" s="32"/>
      <c r="F62" s="43" t="s">
        <v>26</v>
      </c>
      <c r="K62" s="52"/>
      <c r="S62" s="33"/>
    </row>
    <row r="63" spans="2:19" x14ac:dyDescent="0.25">
      <c r="B63" s="32"/>
      <c r="S63" s="33"/>
    </row>
    <row r="64" spans="2:19" x14ac:dyDescent="0.25">
      <c r="B64" s="32"/>
      <c r="S64" s="33"/>
    </row>
    <row r="65" spans="2:19" x14ac:dyDescent="0.25">
      <c r="B65" s="32"/>
      <c r="E65" s="264" t="s">
        <v>49</v>
      </c>
      <c r="F65" s="264"/>
      <c r="G65" s="264"/>
      <c r="H65" s="264"/>
      <c r="I65" s="264"/>
      <c r="J65" s="264"/>
      <c r="K65" s="264"/>
      <c r="L65" s="264"/>
      <c r="M65" s="264"/>
      <c r="N65" s="264"/>
      <c r="O65" s="264"/>
      <c r="P65" s="50"/>
      <c r="S65" s="33"/>
    </row>
    <row r="66" spans="2:19" ht="16.5" customHeight="1" x14ac:dyDescent="0.25">
      <c r="B66" s="32"/>
      <c r="F66" s="265" t="s">
        <v>50</v>
      </c>
      <c r="G66" s="265"/>
      <c r="H66" s="265"/>
      <c r="I66" s="265"/>
      <c r="J66" s="265"/>
      <c r="K66" s="265"/>
      <c r="L66" s="265"/>
      <c r="M66" s="265"/>
      <c r="N66" s="265"/>
      <c r="S66" s="33"/>
    </row>
    <row r="67" spans="2:19" x14ac:dyDescent="0.25">
      <c r="B67" s="32"/>
      <c r="F67" s="236" t="s">
        <v>29</v>
      </c>
      <c r="G67" s="236"/>
      <c r="H67" s="236"/>
      <c r="I67" s="109" t="s">
        <v>18</v>
      </c>
      <c r="J67" s="109"/>
      <c r="K67" s="109" t="s">
        <v>30</v>
      </c>
      <c r="L67" s="109" t="s">
        <v>31</v>
      </c>
      <c r="M67" s="109"/>
      <c r="N67" s="109" t="s">
        <v>32</v>
      </c>
      <c r="S67" s="33"/>
    </row>
    <row r="68" spans="2:19" x14ac:dyDescent="0.25">
      <c r="B68" s="32"/>
      <c r="F68" s="107" t="s">
        <v>65</v>
      </c>
      <c r="G68" s="108"/>
      <c r="H68" s="68"/>
      <c r="I68" s="78">
        <v>845.20600000000002</v>
      </c>
      <c r="J68" s="106"/>
      <c r="K68" s="100">
        <f>+I68/I$72</f>
        <v>8.0441118756325938E-3</v>
      </c>
      <c r="L68" s="78">
        <v>525.86099999999999</v>
      </c>
      <c r="M68" s="106"/>
      <c r="N68" s="77">
        <f>+L68/I68</f>
        <v>0.62216903334808316</v>
      </c>
      <c r="S68" s="33"/>
    </row>
    <row r="69" spans="2:19" x14ac:dyDescent="0.25">
      <c r="B69" s="32"/>
      <c r="F69" s="107" t="s">
        <v>51</v>
      </c>
      <c r="G69" s="108"/>
      <c r="H69" s="68"/>
      <c r="I69" s="78">
        <v>95683.758999999991</v>
      </c>
      <c r="J69" s="106"/>
      <c r="K69" s="77">
        <f t="shared" ref="K69:K72" si="15">+I69/I$72</f>
        <v>0.91065475408014962</v>
      </c>
      <c r="L69" s="78">
        <v>80125.198999999979</v>
      </c>
      <c r="M69" s="106"/>
      <c r="N69" s="77">
        <f t="shared" ref="N69:N72" si="16">+L69/I69</f>
        <v>0.83739602036328842</v>
      </c>
      <c r="S69" s="33"/>
    </row>
    <row r="70" spans="2:19" x14ac:dyDescent="0.25">
      <c r="B70" s="32"/>
      <c r="F70" s="107" t="s">
        <v>66</v>
      </c>
      <c r="G70" s="108"/>
      <c r="H70" s="72"/>
      <c r="I70" s="78">
        <v>5097.0469999999996</v>
      </c>
      <c r="J70" s="106"/>
      <c r="K70" s="77">
        <f t="shared" si="15"/>
        <v>4.8510323286107146E-2</v>
      </c>
      <c r="L70" s="78">
        <v>4637.7350000000006</v>
      </c>
      <c r="M70" s="106"/>
      <c r="N70" s="77">
        <f t="shared" si="16"/>
        <v>0.90988664613059311</v>
      </c>
      <c r="S70" s="33"/>
    </row>
    <row r="71" spans="2:19" x14ac:dyDescent="0.25">
      <c r="B71" s="32"/>
      <c r="F71" s="107" t="s">
        <v>67</v>
      </c>
      <c r="G71" s="108"/>
      <c r="H71" s="72"/>
      <c r="I71" s="78">
        <v>3445.3760000000002</v>
      </c>
      <c r="J71" s="106"/>
      <c r="K71" s="77">
        <f t="shared" si="15"/>
        <v>3.2790810758110474E-2</v>
      </c>
      <c r="L71" s="78">
        <v>2681.9050000000002</v>
      </c>
      <c r="M71" s="106"/>
      <c r="N71" s="77">
        <f t="shared" si="16"/>
        <v>0.77840705920050524</v>
      </c>
      <c r="S71" s="33"/>
    </row>
    <row r="72" spans="2:19" x14ac:dyDescent="0.25">
      <c r="B72" s="32"/>
      <c r="F72" s="225" t="s">
        <v>24</v>
      </c>
      <c r="G72" s="237"/>
      <c r="H72" s="226"/>
      <c r="I72" s="103">
        <f>SUM(I68:I71)</f>
        <v>105071.38800000001</v>
      </c>
      <c r="J72" s="64"/>
      <c r="K72" s="87">
        <f t="shared" si="15"/>
        <v>1</v>
      </c>
      <c r="L72" s="103">
        <f>SUM(L68:L71)</f>
        <v>87970.699999999983</v>
      </c>
      <c r="M72" s="64"/>
      <c r="N72" s="87">
        <f t="shared" si="16"/>
        <v>0.83724695822996054</v>
      </c>
      <c r="S72" s="33"/>
    </row>
    <row r="73" spans="2:19" x14ac:dyDescent="0.25">
      <c r="B73" s="32"/>
      <c r="F73" s="40" t="s">
        <v>25</v>
      </c>
      <c r="G73" s="56"/>
      <c r="H73" s="56"/>
      <c r="I73" s="56"/>
      <c r="J73" s="56"/>
      <c r="K73" s="56"/>
      <c r="L73" s="56"/>
      <c r="M73" s="56"/>
      <c r="N73" s="56"/>
      <c r="S73" s="33"/>
    </row>
    <row r="74" spans="2:19" x14ac:dyDescent="0.25">
      <c r="B74" s="32"/>
      <c r="F74" s="43" t="s">
        <v>26</v>
      </c>
      <c r="I74" s="52"/>
      <c r="L74" s="52"/>
      <c r="S74" s="33"/>
    </row>
    <row r="75" spans="2:19" x14ac:dyDescent="0.25">
      <c r="B75" s="32"/>
      <c r="S75" s="33"/>
    </row>
    <row r="76" spans="2:19" x14ac:dyDescent="0.25">
      <c r="B76" s="32"/>
      <c r="S76" s="33"/>
    </row>
    <row r="77" spans="2:19" x14ac:dyDescent="0.25">
      <c r="B77" s="32"/>
      <c r="E77" s="264" t="s">
        <v>52</v>
      </c>
      <c r="F77" s="264"/>
      <c r="G77" s="264"/>
      <c r="H77" s="264"/>
      <c r="I77" s="264"/>
      <c r="J77" s="264"/>
      <c r="K77" s="264"/>
      <c r="L77" s="264"/>
      <c r="M77" s="264"/>
      <c r="N77" s="264"/>
      <c r="O77" s="264"/>
      <c r="P77" s="50"/>
      <c r="S77" s="33"/>
    </row>
    <row r="78" spans="2:19" ht="16.5" customHeight="1" x14ac:dyDescent="0.25">
      <c r="B78" s="32"/>
      <c r="F78" s="265" t="s">
        <v>50</v>
      </c>
      <c r="G78" s="265"/>
      <c r="H78" s="265"/>
      <c r="I78" s="265"/>
      <c r="J78" s="265"/>
      <c r="K78" s="265"/>
      <c r="L78" s="265"/>
      <c r="M78" s="265"/>
      <c r="N78" s="265"/>
      <c r="S78" s="33"/>
    </row>
    <row r="79" spans="2:19" x14ac:dyDescent="0.25">
      <c r="B79" s="32"/>
      <c r="F79" s="236" t="s">
        <v>29</v>
      </c>
      <c r="G79" s="236"/>
      <c r="H79" s="236"/>
      <c r="I79" s="109" t="s">
        <v>18</v>
      </c>
      <c r="J79" s="109"/>
      <c r="K79" s="109" t="s">
        <v>30</v>
      </c>
      <c r="L79" s="109" t="s">
        <v>31</v>
      </c>
      <c r="M79" s="109"/>
      <c r="N79" s="109" t="s">
        <v>32</v>
      </c>
      <c r="S79" s="33"/>
    </row>
    <row r="80" spans="2:19" x14ac:dyDescent="0.25">
      <c r="B80" s="32"/>
      <c r="F80" s="68" t="s">
        <v>53</v>
      </c>
      <c r="G80" s="68"/>
      <c r="H80" s="68"/>
      <c r="I80" s="78">
        <v>2478.6149999999998</v>
      </c>
      <c r="J80" s="106"/>
      <c r="K80" s="77">
        <v>0.16290025367489469</v>
      </c>
      <c r="L80" s="78">
        <v>1032.3420000000001</v>
      </c>
      <c r="M80" s="78"/>
      <c r="N80" s="77">
        <f>+L80/I80</f>
        <v>0.41649953703983883</v>
      </c>
      <c r="O80" s="67"/>
      <c r="P80" s="67"/>
      <c r="S80" s="33"/>
    </row>
    <row r="81" spans="2:19" x14ac:dyDescent="0.25">
      <c r="B81" s="32"/>
      <c r="F81" s="68" t="s">
        <v>54</v>
      </c>
      <c r="G81" s="68"/>
      <c r="H81" s="68"/>
      <c r="I81" s="78">
        <v>12736.923000000001</v>
      </c>
      <c r="J81" s="106"/>
      <c r="K81" s="77">
        <v>0.83709974632510531</v>
      </c>
      <c r="L81" s="78">
        <v>8382.7389999999996</v>
      </c>
      <c r="M81" s="78"/>
      <c r="N81" s="77">
        <f t="shared" ref="N81:N82" si="17">+L81/I81</f>
        <v>0.65814474971702341</v>
      </c>
      <c r="O81" s="67"/>
      <c r="P81" s="67"/>
      <c r="S81" s="33"/>
    </row>
    <row r="82" spans="2:19" x14ac:dyDescent="0.25">
      <c r="B82" s="32"/>
      <c r="F82" s="225" t="s">
        <v>24</v>
      </c>
      <c r="G82" s="237"/>
      <c r="H82" s="226"/>
      <c r="I82" s="64">
        <f>SUM(I80:I81)</f>
        <v>15215.538</v>
      </c>
      <c r="J82" s="64"/>
      <c r="K82" s="87">
        <f>+K81+K80</f>
        <v>1</v>
      </c>
      <c r="L82" s="64">
        <f>SUM(L80:L81)</f>
        <v>9415.0810000000001</v>
      </c>
      <c r="M82" s="65"/>
      <c r="N82" s="87">
        <f t="shared" si="17"/>
        <v>0.61878068327258617</v>
      </c>
      <c r="O82" s="67"/>
      <c r="P82" s="67"/>
      <c r="S82" s="33"/>
    </row>
    <row r="83" spans="2:19" x14ac:dyDescent="0.25">
      <c r="B83" s="32"/>
      <c r="F83" s="40" t="s">
        <v>25</v>
      </c>
      <c r="G83" s="56"/>
      <c r="H83" s="56"/>
      <c r="I83" s="56"/>
      <c r="J83" s="56"/>
      <c r="K83" s="56"/>
      <c r="L83" s="56"/>
      <c r="M83" s="56"/>
      <c r="N83" s="56"/>
      <c r="S83" s="33"/>
    </row>
    <row r="84" spans="2:19" x14ac:dyDescent="0.25">
      <c r="B84" s="32"/>
      <c r="F84" s="43" t="s">
        <v>26</v>
      </c>
      <c r="S84" s="33"/>
    </row>
    <row r="85" spans="2:19" x14ac:dyDescent="0.25">
      <c r="B85" s="57"/>
      <c r="C85" s="58"/>
      <c r="D85" s="58"/>
      <c r="E85" s="58"/>
      <c r="F85" s="58"/>
      <c r="G85" s="58"/>
      <c r="H85" s="58"/>
      <c r="I85" s="58"/>
      <c r="J85" s="58"/>
      <c r="K85" s="58"/>
      <c r="L85" s="58"/>
      <c r="M85" s="58"/>
      <c r="N85" s="58"/>
      <c r="O85" s="58"/>
      <c r="P85" s="58"/>
      <c r="Q85" s="58"/>
      <c r="R85" s="58"/>
      <c r="S85" s="59"/>
    </row>
  </sheetData>
  <mergeCells count="38">
    <mergeCell ref="F27:N27"/>
    <mergeCell ref="B2:S3"/>
    <mergeCell ref="C8:R8"/>
    <mergeCell ref="C10:R11"/>
    <mergeCell ref="E13:O13"/>
    <mergeCell ref="Q13:S15"/>
    <mergeCell ref="E14:O14"/>
    <mergeCell ref="E15:F16"/>
    <mergeCell ref="H15:K15"/>
    <mergeCell ref="L15:O15"/>
    <mergeCell ref="E17:F17"/>
    <mergeCell ref="E18:F18"/>
    <mergeCell ref="E19:F19"/>
    <mergeCell ref="E20:F20"/>
    <mergeCell ref="E26:O26"/>
    <mergeCell ref="F28:H28"/>
    <mergeCell ref="D38:Q38"/>
    <mergeCell ref="F39:N39"/>
    <mergeCell ref="D40:E41"/>
    <mergeCell ref="F40:H40"/>
    <mergeCell ref="I40:K40"/>
    <mergeCell ref="L40:N40"/>
    <mergeCell ref="O40:Q40"/>
    <mergeCell ref="F54:N54"/>
    <mergeCell ref="E65:O65"/>
    <mergeCell ref="F66:N66"/>
    <mergeCell ref="F67:H67"/>
    <mergeCell ref="D42:E42"/>
    <mergeCell ref="D43:E43"/>
    <mergeCell ref="D44:E44"/>
    <mergeCell ref="D45:E45"/>
    <mergeCell ref="C50:R51"/>
    <mergeCell ref="E53:O53"/>
    <mergeCell ref="F82:H82"/>
    <mergeCell ref="F72:H72"/>
    <mergeCell ref="E77:O77"/>
    <mergeCell ref="F78:N78"/>
    <mergeCell ref="F79:H7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Perucámaras </vt:lpstr>
      <vt:lpstr>Índice</vt:lpstr>
      <vt:lpstr>Macro Región Centro</vt:lpstr>
      <vt:lpstr>1. Áncash</vt:lpstr>
      <vt:lpstr>Ancash</vt:lpstr>
      <vt:lpstr>2. Apurímac</vt:lpstr>
      <vt:lpstr>3. Ayacucho</vt:lpstr>
      <vt:lpstr>4. Huancavelica</vt:lpstr>
      <vt:lpstr>5. Huánuco</vt:lpstr>
      <vt:lpstr>6. Ica</vt:lpstr>
      <vt:lpstr>7. Junín</vt:lpstr>
      <vt:lpstr>8. Pasco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Condor Guerra</dc:creator>
  <cp:lastModifiedBy>Roy Condor Guerra</cp:lastModifiedBy>
  <dcterms:created xsi:type="dcterms:W3CDTF">2021-01-10T03:39:07Z</dcterms:created>
  <dcterms:modified xsi:type="dcterms:W3CDTF">2021-01-12T20:19:50Z</dcterms:modified>
</cp:coreProperties>
</file>